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2120" windowHeight="7545" tabRatio="669" activeTab="0"/>
  </bookViews>
  <sheets>
    <sheet name="Titre" sheetId="1" r:id="rId1"/>
    <sheet name="Matières premières" sheetId="2" r:id="rId2"/>
    <sheet name="Nutriments" sheetId="3" r:id="rId3"/>
    <sheet name="Formulation" sheetId="4" r:id="rId4"/>
    <sheet name="Graphique" sheetId="5" r:id="rId5"/>
    <sheet name="Spécifications alimentaires" sheetId="6" r:id="rId6"/>
    <sheet name="Feuille fabrication" sheetId="7" r:id="rId7"/>
  </sheets>
  <definedNames>
    <definedName name="anscount" hidden="1">3</definedName>
    <definedName name="limcount" hidden="1">3</definedName>
    <definedName name="sencount" hidden="1">16</definedName>
    <definedName name="solver_adj" localSheetId="3" hidden="1">'Formulation'!$E$8:$E$32</definedName>
    <definedName name="solver_cvg" localSheetId="3" hidden="1">0.01</definedName>
    <definedName name="solver_drv" localSheetId="3" hidden="1">1</definedName>
    <definedName name="solver_est" localSheetId="3" hidden="1">1</definedName>
    <definedName name="solver_itr" localSheetId="3" hidden="1">100</definedName>
    <definedName name="solver_lhs1" localSheetId="3" hidden="1">'Formulation'!$D$8</definedName>
    <definedName name="solver_lhs10" localSheetId="3" hidden="1">'Formulation'!$D$17</definedName>
    <definedName name="solver_lhs100" localSheetId="3" hidden="1">'Formulation'!$J$22</definedName>
    <definedName name="solver_lhs101" localSheetId="3" hidden="1">'Formulation'!$J$23</definedName>
    <definedName name="solver_lhs102" localSheetId="3" hidden="1">'Formulation'!$J$24</definedName>
    <definedName name="solver_lhs103" localSheetId="3" hidden="1">'Formulation'!$J$25</definedName>
    <definedName name="solver_lhs104" localSheetId="3" hidden="1">'Formulation'!$J$26</definedName>
    <definedName name="solver_lhs105" localSheetId="3" hidden="1">'Formulation'!$J$28</definedName>
    <definedName name="solver_lhs106" localSheetId="3" hidden="1">'Formulation'!$J$29</definedName>
    <definedName name="solver_lhs107" localSheetId="3" hidden="1">'Formulation'!$J$30</definedName>
    <definedName name="solver_lhs108" localSheetId="3" hidden="1">'Formulation'!$J$31</definedName>
    <definedName name="solver_lhs109" localSheetId="3" hidden="1">'Formulation'!$J$32</definedName>
    <definedName name="solver_lhs11" localSheetId="3" hidden="1">'Formulation'!$D$18</definedName>
    <definedName name="solver_lhs110" localSheetId="3" hidden="1">'Formulation'!$J$33</definedName>
    <definedName name="solver_lhs111" localSheetId="3" hidden="1">'Formulation'!$J$34</definedName>
    <definedName name="solver_lhs112" localSheetId="3" hidden="1">'Formulation'!$J$35</definedName>
    <definedName name="solver_lhs113" localSheetId="3" hidden="1">'Formulation'!$J$36</definedName>
    <definedName name="solver_lhs114" localSheetId="3" hidden="1">'Formulation'!$J$37</definedName>
    <definedName name="solver_lhs115" localSheetId="3" hidden="1">'Formulation'!$J$38</definedName>
    <definedName name="solver_lhs116" localSheetId="3" hidden="1">'Formulation'!$J$39</definedName>
    <definedName name="solver_lhs117" localSheetId="3" hidden="1">'Formulation'!$J$40</definedName>
    <definedName name="solver_lhs118" localSheetId="3" hidden="1">'Formulation'!$J$41</definedName>
    <definedName name="solver_lhs119" localSheetId="3" hidden="1">'Formulation'!$Y$33</definedName>
    <definedName name="solver_lhs12" localSheetId="3" hidden="1">'Formulation'!$D$19</definedName>
    <definedName name="solver_lhs120" localSheetId="3" hidden="1">'Formulation'!$Y$33</definedName>
    <definedName name="solver_lhs13" localSheetId="3" hidden="1">'Formulation'!$D$20</definedName>
    <definedName name="solver_lhs14" localSheetId="3" hidden="1">'Formulation'!$D$32</definedName>
    <definedName name="solver_lhs15" localSheetId="3" hidden="1">'Formulation'!$D$22</definedName>
    <definedName name="solver_lhs16" localSheetId="3" hidden="1">'Formulation'!$D$23</definedName>
    <definedName name="solver_lhs17" localSheetId="3" hidden="1">'Formulation'!$D$24</definedName>
    <definedName name="solver_lhs18" localSheetId="3" hidden="1">'Formulation'!$D$25</definedName>
    <definedName name="solver_lhs19" localSheetId="3" hidden="1">'Formulation'!$D$26</definedName>
    <definedName name="solver_lhs2" localSheetId="3" hidden="1">'Formulation'!$D$9</definedName>
    <definedName name="solver_lhs20" localSheetId="3" hidden="1">'Formulation'!$D$27</definedName>
    <definedName name="solver_lhs21" localSheetId="3" hidden="1">'Formulation'!$D$28</definedName>
    <definedName name="solver_lhs22" localSheetId="3" hidden="1">'Formulation'!$D$29</definedName>
    <definedName name="solver_lhs23" localSheetId="3" hidden="1">'Formulation'!$D$30</definedName>
    <definedName name="solver_lhs24" localSheetId="3" hidden="1">'Formulation'!$D$31</definedName>
    <definedName name="solver_lhs25" localSheetId="3" hidden="1">'Formulation'!$D$21</definedName>
    <definedName name="solver_lhs26" localSheetId="3" hidden="1">'Formulation'!$E$8</definedName>
    <definedName name="solver_lhs27" localSheetId="3" hidden="1">'Formulation'!$E$9</definedName>
    <definedName name="solver_lhs28" localSheetId="3" hidden="1">'Formulation'!$E$10</definedName>
    <definedName name="solver_lhs29" localSheetId="3" hidden="1">'Formulation'!$E$11</definedName>
    <definedName name="solver_lhs3" localSheetId="3" hidden="1">'Formulation'!$D$10</definedName>
    <definedName name="solver_lhs30" localSheetId="3" hidden="1">'Formulation'!$E$12</definedName>
    <definedName name="solver_lhs31" localSheetId="3" hidden="1">'Formulation'!$E$13</definedName>
    <definedName name="solver_lhs32" localSheetId="3" hidden="1">'Formulation'!$E$14</definedName>
    <definedName name="solver_lhs33" localSheetId="3" hidden="1">'Formulation'!$E$15</definedName>
    <definedName name="solver_lhs34" localSheetId="3" hidden="1">'Formulation'!$E$16</definedName>
    <definedName name="solver_lhs35" localSheetId="3" hidden="1">'Formulation'!$E$17</definedName>
    <definedName name="solver_lhs36" localSheetId="3" hidden="1">'Formulation'!$E$18</definedName>
    <definedName name="solver_lhs37" localSheetId="3" hidden="1">'Formulation'!$E$19</definedName>
    <definedName name="solver_lhs38" localSheetId="3" hidden="1">'Formulation'!$E$20</definedName>
    <definedName name="solver_lhs39" localSheetId="3" hidden="1">'Formulation'!$E$21</definedName>
    <definedName name="solver_lhs4" localSheetId="3" hidden="1">'Formulation'!$D$11</definedName>
    <definedName name="solver_lhs40" localSheetId="3" hidden="1">'Formulation'!$E$22</definedName>
    <definedName name="solver_lhs41" localSheetId="3" hidden="1">'Formulation'!$E$23</definedName>
    <definedName name="solver_lhs42" localSheetId="3" hidden="1">'Formulation'!$E$24</definedName>
    <definedName name="solver_lhs43" localSheetId="3" hidden="1">'Formulation'!$E$25</definedName>
    <definedName name="solver_lhs44" localSheetId="3" hidden="1">'Formulation'!$E$26</definedName>
    <definedName name="solver_lhs45" localSheetId="3" hidden="1">'Formulation'!$E$27</definedName>
    <definedName name="solver_lhs46" localSheetId="3" hidden="1">'Formulation'!$E$28</definedName>
    <definedName name="solver_lhs47" localSheetId="3" hidden="1">'Formulation'!$E$29</definedName>
    <definedName name="solver_lhs48" localSheetId="3" hidden="1">'Formulation'!$E$30</definedName>
    <definedName name="solver_lhs49" localSheetId="3" hidden="1">'Formulation'!$E$31</definedName>
    <definedName name="solver_lhs5" localSheetId="3" hidden="1">'Formulation'!$D$12</definedName>
    <definedName name="solver_lhs50" localSheetId="3" hidden="1">'Formulation'!$E$32</definedName>
    <definedName name="solver_lhs51" localSheetId="3" hidden="1">'Formulation'!$I$8</definedName>
    <definedName name="solver_lhs52" localSheetId="3" hidden="1">'Formulation'!$I$9</definedName>
    <definedName name="solver_lhs53" localSheetId="3" hidden="1">'Formulation'!$J$27</definedName>
    <definedName name="solver_lhs54" localSheetId="3" hidden="1">'Formulation'!$I$10</definedName>
    <definedName name="solver_lhs55" localSheetId="3" hidden="1">'Formulation'!$I$11</definedName>
    <definedName name="solver_lhs56" localSheetId="3" hidden="1">'Formulation'!$I$12</definedName>
    <definedName name="solver_lhs57" localSheetId="3" hidden="1">'Formulation'!$I$13</definedName>
    <definedName name="solver_lhs58" localSheetId="3" hidden="1">'Formulation'!$I$14</definedName>
    <definedName name="solver_lhs59" localSheetId="3" hidden="1">'Formulation'!$I$15</definedName>
    <definedName name="solver_lhs6" localSheetId="3" hidden="1">'Formulation'!$D$13</definedName>
    <definedName name="solver_lhs60" localSheetId="3" hidden="1">'Formulation'!$I$16</definedName>
    <definedName name="solver_lhs61" localSheetId="3" hidden="1">'Formulation'!$I$17</definedName>
    <definedName name="solver_lhs62" localSheetId="3" hidden="1">'Formulation'!$I$41</definedName>
    <definedName name="solver_lhs63" localSheetId="3" hidden="1">'Formulation'!$I$19</definedName>
    <definedName name="solver_lhs64" localSheetId="3" hidden="1">'Formulation'!$I$20</definedName>
    <definedName name="solver_lhs65" localSheetId="3" hidden="1">'Formulation'!$I$21</definedName>
    <definedName name="solver_lhs66" localSheetId="3" hidden="1">'Formulation'!$I$22</definedName>
    <definedName name="solver_lhs67" localSheetId="3" hidden="1">'Formulation'!$I$23</definedName>
    <definedName name="solver_lhs68" localSheetId="3" hidden="1">'Formulation'!$I$24</definedName>
    <definedName name="solver_lhs69" localSheetId="3" hidden="1">'Formulation'!$I$25</definedName>
    <definedName name="solver_lhs7" localSheetId="3" hidden="1">'Formulation'!$D$14</definedName>
    <definedName name="solver_lhs70" localSheetId="3" hidden="1">'Formulation'!$I$26</definedName>
    <definedName name="solver_lhs71" localSheetId="3" hidden="1">'Formulation'!$I$27</definedName>
    <definedName name="solver_lhs72" localSheetId="3" hidden="1">'Formulation'!$I$28</definedName>
    <definedName name="solver_lhs73" localSheetId="3" hidden="1">'Formulation'!$I$29</definedName>
    <definedName name="solver_lhs74" localSheetId="3" hidden="1">'Formulation'!$I$30</definedName>
    <definedName name="solver_lhs75" localSheetId="3" hidden="1">'Formulation'!$I$31</definedName>
    <definedName name="solver_lhs76" localSheetId="3" hidden="1">'Formulation'!$I$32</definedName>
    <definedName name="solver_lhs77" localSheetId="3" hidden="1">'Formulation'!$I$33</definedName>
    <definedName name="solver_lhs78" localSheetId="3" hidden="1">'Formulation'!$I$34</definedName>
    <definedName name="solver_lhs79" localSheetId="3" hidden="1">'Formulation'!$I$35</definedName>
    <definedName name="solver_lhs8" localSheetId="3" hidden="1">'Formulation'!$D$15</definedName>
    <definedName name="solver_lhs80" localSheetId="3" hidden="1">'Formulation'!$I$36</definedName>
    <definedName name="solver_lhs81" localSheetId="3" hidden="1">'Formulation'!$I$37</definedName>
    <definedName name="solver_lhs82" localSheetId="3" hidden="1">'Formulation'!$I$38</definedName>
    <definedName name="solver_lhs83" localSheetId="3" hidden="1">'Formulation'!$I$39</definedName>
    <definedName name="solver_lhs84" localSheetId="3" hidden="1">'Formulation'!$I$40</definedName>
    <definedName name="solver_lhs85" localSheetId="3" hidden="1">'Formulation'!$I$18</definedName>
    <definedName name="solver_lhs86" localSheetId="3" hidden="1">'Formulation'!$J$8</definedName>
    <definedName name="solver_lhs87" localSheetId="3" hidden="1">'Formulation'!$J$9</definedName>
    <definedName name="solver_lhs88" localSheetId="3" hidden="1">'Formulation'!$J$10</definedName>
    <definedName name="solver_lhs89" localSheetId="3" hidden="1">'Formulation'!$J$11</definedName>
    <definedName name="solver_lhs9" localSheetId="3" hidden="1">'Formulation'!$D$16</definedName>
    <definedName name="solver_lhs90" localSheetId="3" hidden="1">'Formulation'!$J$12</definedName>
    <definedName name="solver_lhs91" localSheetId="3" hidden="1">'Formulation'!$J$13</definedName>
    <definedName name="solver_lhs92" localSheetId="3" hidden="1">'Formulation'!$J$14</definedName>
    <definedName name="solver_lhs93" localSheetId="3" hidden="1">'Formulation'!$J$15</definedName>
    <definedName name="solver_lhs94" localSheetId="3" hidden="1">'Formulation'!$J$16</definedName>
    <definedName name="solver_lhs95" localSheetId="3" hidden="1">'Formulation'!$J$17</definedName>
    <definedName name="solver_lhs96" localSheetId="3" hidden="1">'Formulation'!$J$18</definedName>
    <definedName name="solver_lhs97" localSheetId="3" hidden="1">'Formulation'!$J$19</definedName>
    <definedName name="solver_lhs98" localSheetId="3" hidden="1">'Formulation'!$J$20</definedName>
    <definedName name="solver_lhs99" localSheetId="3" hidden="1">'Formulation'!$J$21</definedName>
    <definedName name="solver_lin" localSheetId="3" hidden="1">1</definedName>
    <definedName name="solver_neg" localSheetId="3" hidden="1">2</definedName>
    <definedName name="solver_num" localSheetId="3" hidden="1">119</definedName>
    <definedName name="solver_nwt" localSheetId="3" hidden="1">1</definedName>
    <definedName name="solver_opt" localSheetId="3" hidden="1">'Formulation'!$K$1</definedName>
    <definedName name="solver_pre" localSheetId="3" hidden="1">0.000001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1</definedName>
    <definedName name="solver_rel116" localSheetId="3" hidden="1">1</definedName>
    <definedName name="solver_rel117" localSheetId="3" hidden="1">1</definedName>
    <definedName name="solver_rel118" localSheetId="3" hidden="1">1</definedName>
    <definedName name="solver_rel119" localSheetId="3" hidden="1">2</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1</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1</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'Formulation'!$E$8</definedName>
    <definedName name="solver_rhs10" localSheetId="3" hidden="1">'Formulation'!$E$17</definedName>
    <definedName name="solver_rhs100" localSheetId="3" hidden="1">'Formulation'!$K$22</definedName>
    <definedName name="solver_rhs101" localSheetId="3" hidden="1">'Formulation'!$K$23</definedName>
    <definedName name="solver_rhs102" localSheetId="3" hidden="1">'Formulation'!$K$24</definedName>
    <definedName name="solver_rhs103" localSheetId="3" hidden="1">'Formulation'!$K$25</definedName>
    <definedName name="solver_rhs104" localSheetId="3" hidden="1">'Formulation'!$K$26</definedName>
    <definedName name="solver_rhs105" localSheetId="3" hidden="1">'Formulation'!$K$28</definedName>
    <definedName name="solver_rhs106" localSheetId="3" hidden="1">'Formulation'!$K$29</definedName>
    <definedName name="solver_rhs107" localSheetId="3" hidden="1">'Formulation'!$K$30</definedName>
    <definedName name="solver_rhs108" localSheetId="3" hidden="1">'Formulation'!$K$31</definedName>
    <definedName name="solver_rhs109" localSheetId="3" hidden="1">'Formulation'!$K$32</definedName>
    <definedName name="solver_rhs11" localSheetId="3" hidden="1">'Formulation'!$E$18</definedName>
    <definedName name="solver_rhs110" localSheetId="3" hidden="1">'Formulation'!$K$33</definedName>
    <definedName name="solver_rhs111" localSheetId="3" hidden="1">'Formulation'!$K$34</definedName>
    <definedName name="solver_rhs112" localSheetId="3" hidden="1">'Formulation'!$K$35</definedName>
    <definedName name="solver_rhs113" localSheetId="3" hidden="1">'Formulation'!$K$36</definedName>
    <definedName name="solver_rhs114" localSheetId="3" hidden="1">'Formulation'!$K$37</definedName>
    <definedName name="solver_rhs115" localSheetId="3" hidden="1">'Formulation'!$K$38</definedName>
    <definedName name="solver_rhs116" localSheetId="3" hidden="1">'Formulation'!$K$39</definedName>
    <definedName name="solver_rhs117" localSheetId="3" hidden="1">'Formulation'!$K$40</definedName>
    <definedName name="solver_rhs118" localSheetId="3" hidden="1">'Formulation'!$K$41</definedName>
    <definedName name="solver_rhs119" localSheetId="3" hidden="1">100</definedName>
    <definedName name="solver_rhs12" localSheetId="3" hidden="1">'Formulation'!$E$19</definedName>
    <definedName name="solver_rhs120" localSheetId="3" hidden="1">1</definedName>
    <definedName name="solver_rhs13" localSheetId="3" hidden="1">'Formulation'!$E$20</definedName>
    <definedName name="solver_rhs14" localSheetId="3" hidden="1">'Formulation'!$E$32</definedName>
    <definedName name="solver_rhs15" localSheetId="3" hidden="1">'Formulation'!$E$22</definedName>
    <definedName name="solver_rhs16" localSheetId="3" hidden="1">'Formulation'!$E$23</definedName>
    <definedName name="solver_rhs17" localSheetId="3" hidden="1">'Formulation'!$E$24</definedName>
    <definedName name="solver_rhs18" localSheetId="3" hidden="1">'Formulation'!$E$25</definedName>
    <definedName name="solver_rhs19" localSheetId="3" hidden="1">'Formulation'!$E$26</definedName>
    <definedName name="solver_rhs2" localSheetId="3" hidden="1">'Formulation'!$E$9</definedName>
    <definedName name="solver_rhs20" localSheetId="3" hidden="1">'Formulation'!$E$27</definedName>
    <definedName name="solver_rhs21" localSheetId="3" hidden="1">'Formulation'!$E$28</definedName>
    <definedName name="solver_rhs22" localSheetId="3" hidden="1">'Formulation'!$E$29</definedName>
    <definedName name="solver_rhs23" localSheetId="3" hidden="1">'Formulation'!$E$30</definedName>
    <definedName name="solver_rhs24" localSheetId="3" hidden="1">'Formulation'!$E$31</definedName>
    <definedName name="solver_rhs25" localSheetId="3" hidden="1">'Formulation'!$E$21</definedName>
    <definedName name="solver_rhs26" localSheetId="3" hidden="1">'Formulation'!$F$8</definedName>
    <definedName name="solver_rhs27" localSheetId="3" hidden="1">'Formulation'!$F$9</definedName>
    <definedName name="solver_rhs28" localSheetId="3" hidden="1">'Formulation'!$F$10</definedName>
    <definedName name="solver_rhs29" localSheetId="3" hidden="1">'Formulation'!$F$11</definedName>
    <definedName name="solver_rhs3" localSheetId="3" hidden="1">'Formulation'!$E$10</definedName>
    <definedName name="solver_rhs30" localSheetId="3" hidden="1">'Formulation'!$F$12</definedName>
    <definedName name="solver_rhs31" localSheetId="3" hidden="1">'Formulation'!$F$13</definedName>
    <definedName name="solver_rhs32" localSheetId="3" hidden="1">'Formulation'!$F$14</definedName>
    <definedName name="solver_rhs33" localSheetId="3" hidden="1">'Formulation'!$F$15</definedName>
    <definedName name="solver_rhs34" localSheetId="3" hidden="1">'Formulation'!$F$16</definedName>
    <definedName name="solver_rhs35" localSheetId="3" hidden="1">'Formulation'!$F$17</definedName>
    <definedName name="solver_rhs36" localSheetId="3" hidden="1">'Formulation'!$F$18</definedName>
    <definedName name="solver_rhs37" localSheetId="3" hidden="1">'Formulation'!$F$19</definedName>
    <definedName name="solver_rhs38" localSheetId="3" hidden="1">'Formulation'!$F$20</definedName>
    <definedName name="solver_rhs39" localSheetId="3" hidden="1">'Formulation'!$F$21</definedName>
    <definedName name="solver_rhs4" localSheetId="3" hidden="1">'Formulation'!$E$11</definedName>
    <definedName name="solver_rhs40" localSheetId="3" hidden="1">'Formulation'!$F$22</definedName>
    <definedName name="solver_rhs41" localSheetId="3" hidden="1">'Formulation'!$F$23</definedName>
    <definedName name="solver_rhs42" localSheetId="3" hidden="1">'Formulation'!$F$24</definedName>
    <definedName name="solver_rhs43" localSheetId="3" hidden="1">'Formulation'!$F$25</definedName>
    <definedName name="solver_rhs44" localSheetId="3" hidden="1">'Formulation'!$F$26</definedName>
    <definedName name="solver_rhs45" localSheetId="3" hidden="1">'Formulation'!$F$27</definedName>
    <definedName name="solver_rhs46" localSheetId="3" hidden="1">'Formulation'!$F$28</definedName>
    <definedName name="solver_rhs47" localSheetId="3" hidden="1">'Formulation'!$F$29</definedName>
    <definedName name="solver_rhs48" localSheetId="3" hidden="1">'Formulation'!$F$30</definedName>
    <definedName name="solver_rhs49" localSheetId="3" hidden="1">'Formulation'!$F$31</definedName>
    <definedName name="solver_rhs5" localSheetId="3" hidden="1">'Formulation'!$E$12</definedName>
    <definedName name="solver_rhs50" localSheetId="3" hidden="1">'Formulation'!$F$32</definedName>
    <definedName name="solver_rhs51" localSheetId="3" hidden="1">'Formulation'!$J$8</definedName>
    <definedName name="solver_rhs52" localSheetId="3" hidden="1">'Formulation'!$J$9</definedName>
    <definedName name="solver_rhs53" localSheetId="3" hidden="1">'Formulation'!$K$27</definedName>
    <definedName name="solver_rhs54" localSheetId="3" hidden="1">'Formulation'!$J$10</definedName>
    <definedName name="solver_rhs55" localSheetId="3" hidden="1">'Formulation'!$J$11</definedName>
    <definedName name="solver_rhs56" localSheetId="3" hidden="1">'Formulation'!$J$12</definedName>
    <definedName name="solver_rhs57" localSheetId="3" hidden="1">'Formulation'!$J$13</definedName>
    <definedName name="solver_rhs58" localSheetId="3" hidden="1">'Formulation'!$J$14</definedName>
    <definedName name="solver_rhs59" localSheetId="3" hidden="1">'Formulation'!$J$15</definedName>
    <definedName name="solver_rhs6" localSheetId="3" hidden="1">'Formulation'!$E$13</definedName>
    <definedName name="solver_rhs60" localSheetId="3" hidden="1">'Formulation'!$J$16</definedName>
    <definedName name="solver_rhs61" localSheetId="3" hidden="1">'Formulation'!$J$17</definedName>
    <definedName name="solver_rhs62" localSheetId="3" hidden="1">'Formulation'!$J$41</definedName>
    <definedName name="solver_rhs63" localSheetId="3" hidden="1">'Formulation'!$J$19</definedName>
    <definedName name="solver_rhs64" localSheetId="3" hidden="1">'Formulation'!$J$20</definedName>
    <definedName name="solver_rhs65" localSheetId="3" hidden="1">'Formulation'!$J$21</definedName>
    <definedName name="solver_rhs66" localSheetId="3" hidden="1">'Formulation'!$J$22</definedName>
    <definedName name="solver_rhs67" localSheetId="3" hidden="1">'Formulation'!$J$23</definedName>
    <definedName name="solver_rhs68" localSheetId="3" hidden="1">'Formulation'!$J$24</definedName>
    <definedName name="solver_rhs69" localSheetId="3" hidden="1">'Formulation'!$J$25</definedName>
    <definedName name="solver_rhs7" localSheetId="3" hidden="1">'Formulation'!$E$14</definedName>
    <definedName name="solver_rhs70" localSheetId="3" hidden="1">'Formulation'!$J$26</definedName>
    <definedName name="solver_rhs71" localSheetId="3" hidden="1">'Formulation'!$J$27</definedName>
    <definedName name="solver_rhs72" localSheetId="3" hidden="1">'Formulation'!$J$28</definedName>
    <definedName name="solver_rhs73" localSheetId="3" hidden="1">'Formulation'!$J$29</definedName>
    <definedName name="solver_rhs74" localSheetId="3" hidden="1">'Formulation'!$J$30</definedName>
    <definedName name="solver_rhs75" localSheetId="3" hidden="1">'Formulation'!$J$31</definedName>
    <definedName name="solver_rhs76" localSheetId="3" hidden="1">'Formulation'!$J$32</definedName>
    <definedName name="solver_rhs77" localSheetId="3" hidden="1">'Formulation'!$J$33</definedName>
    <definedName name="solver_rhs78" localSheetId="3" hidden="1">'Formulation'!$J$34</definedName>
    <definedName name="solver_rhs79" localSheetId="3" hidden="1">'Formulation'!$J$35</definedName>
    <definedName name="solver_rhs8" localSheetId="3" hidden="1">'Formulation'!$E$15</definedName>
    <definedName name="solver_rhs80" localSheetId="3" hidden="1">'Formulation'!$J$36</definedName>
    <definedName name="solver_rhs81" localSheetId="3" hidden="1">'Formulation'!$J$37</definedName>
    <definedName name="solver_rhs82" localSheetId="3" hidden="1">'Formulation'!$J$38</definedName>
    <definedName name="solver_rhs83" localSheetId="3" hidden="1">'Formulation'!$J$39</definedName>
    <definedName name="solver_rhs84" localSheetId="3" hidden="1">'Formulation'!$J$40</definedName>
    <definedName name="solver_rhs85" localSheetId="3" hidden="1">'Formulation'!$J$18</definedName>
    <definedName name="solver_rhs86" localSheetId="3" hidden="1">'Formulation'!$K$8</definedName>
    <definedName name="solver_rhs87" localSheetId="3" hidden="1">'Formulation'!$K$9</definedName>
    <definedName name="solver_rhs88" localSheetId="3" hidden="1">'Formulation'!$K$10</definedName>
    <definedName name="solver_rhs89" localSheetId="3" hidden="1">'Formulation'!$K$11</definedName>
    <definedName name="solver_rhs9" localSheetId="3" hidden="1">'Formulation'!$E$16</definedName>
    <definedName name="solver_rhs90" localSheetId="3" hidden="1">'Formulation'!$K$12</definedName>
    <definedName name="solver_rhs91" localSheetId="3" hidden="1">'Formulation'!$K$13</definedName>
    <definedName name="solver_rhs92" localSheetId="3" hidden="1">'Formulation'!$K$14</definedName>
    <definedName name="solver_rhs93" localSheetId="3" hidden="1">'Formulation'!$K$15</definedName>
    <definedName name="solver_rhs94" localSheetId="3" hidden="1">'Formulation'!$K$16</definedName>
    <definedName name="solver_rhs95" localSheetId="3" hidden="1">'Formulation'!$K$17</definedName>
    <definedName name="solver_rhs96" localSheetId="3" hidden="1">'Formulation'!$K$18</definedName>
    <definedName name="solver_rhs97" localSheetId="3" hidden="1">'Formulation'!$K$19</definedName>
    <definedName name="solver_rhs98" localSheetId="3" hidden="1">'Formulation'!$K$20</definedName>
    <definedName name="solver_rhs99" localSheetId="3" hidden="1">'Formulation'!$K$21</definedName>
    <definedName name="solver_scl" localSheetId="3" hidden="1">2</definedName>
    <definedName name="solver_sho" localSheetId="3" hidden="1">2</definedName>
    <definedName name="solver_tim" localSheetId="3" hidden="1">100</definedName>
    <definedName name="solver_tol" localSheetId="3" hidden="1">0.03</definedName>
    <definedName name="solver_typ" localSheetId="3" hidden="1">2</definedName>
    <definedName name="solver_val" localSheetId="3" hidden="1">0</definedName>
    <definedName name="_xlnm.Print_Area" localSheetId="6">'Feuille fabrication'!$A:$IV</definedName>
  </definedNames>
  <calcPr fullCalcOnLoad="1"/>
</workbook>
</file>

<file path=xl/comments2.xml><?xml version="1.0" encoding="utf-8"?>
<comments xmlns="http://schemas.openxmlformats.org/spreadsheetml/2006/main">
  <authors>
    <author>University of Georgia</author>
    <author>xx</author>
  </authors>
  <commentList>
    <comment ref="M1" authorId="0">
      <text>
        <r>
          <rPr>
            <b/>
            <sz val="12"/>
            <rFont val="Tahoma"/>
            <family val="2"/>
          </rPr>
          <t xml:space="preserve">
Copy data from the bottom portion of this sheet to the top.  Do NOT delete anything from the Active Ingredient Composition Matrix.  To remove data or labels, simply write over it with zeros.  Deleting any data will alter other spreadsheets and you will have to revert to an earlier version</t>
        </r>
      </text>
    </comment>
    <comment ref="L3" authorId="0">
      <text>
        <r>
          <rPr>
            <b/>
            <sz val="10"/>
            <rFont val="Tahoma"/>
            <family val="2"/>
          </rPr>
          <t xml:space="preserve">méth. Séquentielle
</t>
        </r>
      </text>
    </comment>
    <comment ref="P3" authorId="0">
      <text>
        <r>
          <rPr>
            <sz val="12"/>
            <rFont val="Tahoma"/>
            <family val="2"/>
          </rPr>
          <t>Water Insoluble Pectins (see tables EGRAN, 2002)</t>
        </r>
      </text>
    </comment>
    <comment ref="K3" authorId="1">
      <text>
        <r>
          <rPr>
            <b/>
            <sz val="8"/>
            <rFont val="Tahoma"/>
            <family val="0"/>
          </rPr>
          <t>Méth. De Weende</t>
        </r>
      </text>
    </comment>
    <comment ref="I3" authorId="1">
      <text>
        <r>
          <rPr>
            <b/>
            <sz val="8"/>
            <rFont val="Tahoma"/>
            <family val="2"/>
          </rPr>
          <t xml:space="preserve">N x 6,25
</t>
        </r>
      </text>
    </comment>
    <comment ref="H3" authorId="1">
      <text>
        <r>
          <rPr>
            <b/>
            <sz val="8"/>
            <rFont val="Tahoma"/>
            <family val="0"/>
          </rPr>
          <t>incinération 5h à 550]c</t>
        </r>
      </text>
    </comment>
    <comment ref="M3" authorId="0">
      <text>
        <r>
          <rPr>
            <b/>
            <sz val="10"/>
            <rFont val="Tahoma"/>
            <family val="2"/>
          </rPr>
          <t xml:space="preserve">méth. Séquentielle
</t>
        </r>
      </text>
    </comment>
    <comment ref="N3" authorId="0">
      <text>
        <r>
          <rPr>
            <b/>
            <sz val="10"/>
            <rFont val="Tahoma"/>
            <family val="2"/>
          </rPr>
          <t xml:space="preserve">méth. Séquentielle
</t>
        </r>
      </text>
    </comment>
    <comment ref="O3" authorId="1">
      <text>
        <r>
          <rPr>
            <b/>
            <sz val="8"/>
            <rFont val="Tahoma"/>
            <family val="0"/>
          </rPr>
          <t>NDF-ADF</t>
        </r>
      </text>
    </comment>
    <comment ref="Q3" authorId="1">
      <text>
        <r>
          <rPr>
            <b/>
            <sz val="8"/>
            <rFont val="Tahoma"/>
            <family val="0"/>
          </rPr>
          <t>enzymatique
ou Ewers</t>
        </r>
      </text>
    </comment>
    <comment ref="U3" authorId="1">
      <text>
        <r>
          <rPr>
            <b/>
            <sz val="8"/>
            <rFont val="Tahoma"/>
            <family val="0"/>
          </rPr>
          <t>Méthionine+ Cystine</t>
        </r>
      </text>
    </comment>
    <comment ref="C3" authorId="1">
      <text>
        <r>
          <rPr>
            <b/>
            <sz val="8"/>
            <rFont val="Tahoma"/>
            <family val="0"/>
          </rPr>
          <t>Par exemple  en centimes d'Euros par kg</t>
        </r>
      </text>
    </comment>
    <comment ref="AG3" authorId="0">
      <text>
        <r>
          <rPr>
            <b/>
            <sz val="10"/>
            <rFont val="Tahoma"/>
            <family val="2"/>
          </rPr>
          <t>Energie Métabolisable 
kcal / kg</t>
        </r>
      </text>
    </comment>
    <comment ref="AF3" authorId="1">
      <text>
        <r>
          <rPr>
            <b/>
            <sz val="8"/>
            <rFont val="Tahoma"/>
            <family val="0"/>
          </rPr>
          <t>Energie Digestible kcal/kg</t>
        </r>
      </text>
    </comment>
    <comment ref="AE3" authorId="1">
      <text>
        <r>
          <rPr>
            <b/>
            <sz val="8"/>
            <rFont val="Tahoma"/>
            <family val="0"/>
          </rPr>
          <t>kcal/kg</t>
        </r>
      </text>
    </comment>
    <comment ref="AD3" authorId="1">
      <text>
        <r>
          <rPr>
            <b/>
            <sz val="8"/>
            <rFont val="Tahoma"/>
            <family val="0"/>
          </rPr>
          <t>Digestibilité des protéines brutes
CUDa, en %, de MAT</t>
        </r>
      </text>
    </comment>
    <comment ref="AG2" authorId="1">
      <text>
        <r>
          <rPr>
            <sz val="10"/>
            <rFont val="Tahoma"/>
            <family val="2"/>
          </rPr>
          <t>corrigée pour une rétention azotée nulle:
EM (MJ/kg)= ED (MJ/kg) x EM/ED, avec EM/ED=0,995-0,0048 x PD (g/kg)/ED ( MJ/kg)
voir WRS, 2002, vol. 10, 157-166</t>
        </r>
      </text>
    </comment>
    <comment ref="Y3" authorId="1">
      <text>
        <r>
          <rPr>
            <b/>
            <sz val="10"/>
            <rFont val="Arial"/>
            <family val="2"/>
          </rPr>
          <t xml:space="preserve">Phosphore total
</t>
        </r>
      </text>
    </comment>
  </commentList>
</comments>
</file>

<file path=xl/comments3.xml><?xml version="1.0" encoding="utf-8"?>
<comments xmlns="http://schemas.openxmlformats.org/spreadsheetml/2006/main">
  <authors>
    <author>Lebas</author>
  </authors>
  <commentList>
    <comment ref="B32" authorId="0">
      <text>
        <r>
          <rPr>
            <sz val="8"/>
            <rFont val="Tahoma"/>
            <family val="0"/>
          </rPr>
          <t>Cellulose "vraie"calculée selon la méthode séquentielle de 
Van Soest
= ADF - ADL</t>
        </r>
      </text>
    </comment>
  </commentList>
</comments>
</file>

<file path=xl/sharedStrings.xml><?xml version="1.0" encoding="utf-8"?>
<sst xmlns="http://schemas.openxmlformats.org/spreadsheetml/2006/main" count="371" uniqueCount="237">
  <si>
    <t>Calcium</t>
  </si>
  <si>
    <t>K</t>
  </si>
  <si>
    <t>Cl</t>
  </si>
  <si>
    <t>Na</t>
  </si>
  <si>
    <t>Min.</t>
  </si>
  <si>
    <t>Max.</t>
  </si>
  <si>
    <t>Units</t>
  </si>
  <si>
    <t>Amount</t>
  </si>
  <si>
    <t>Final Value</t>
  </si>
  <si>
    <t>WUFFF DA</t>
  </si>
  <si>
    <t xml:space="preserve"> </t>
  </si>
  <si>
    <t>%</t>
  </si>
  <si>
    <t>TOTAL</t>
  </si>
  <si>
    <t>Potassium</t>
  </si>
  <si>
    <t>Sodium</t>
  </si>
  <si>
    <t xml:space="preserve">   /   /  </t>
  </si>
  <si>
    <t>Actual</t>
  </si>
  <si>
    <t>Percent</t>
  </si>
  <si>
    <t>INGREDIENTS</t>
  </si>
  <si>
    <t>Gene Pesti, The University of Georgia, Athens GA USA</t>
  </si>
  <si>
    <t>Instructions</t>
  </si>
  <si>
    <t>Evan Thomson, The University of New England, Armidale NSW Australia</t>
  </si>
  <si>
    <t>programme Uniform dont l'auteur est Evan Thomson, de l'Université de Nouvelle Angleterre</t>
  </si>
  <si>
    <t>Ce programme a été développé selon les idées et les données du</t>
  </si>
  <si>
    <t>Pour toutes instructions, reportez-vous, s'il vous plaît, aux fichiers WUFFDA.doc et WUFFDA.ppt</t>
  </si>
  <si>
    <t>MATIERES PREMIERES ACTIVES</t>
  </si>
  <si>
    <t>MATIERES PREMIERES DE RESERVE</t>
  </si>
  <si>
    <t>Mat.</t>
  </si>
  <si>
    <t>Pds</t>
  </si>
  <si>
    <t>Besoins</t>
  </si>
  <si>
    <t>Chlore</t>
  </si>
  <si>
    <t xml:space="preserve"> !!!  NE RIEN CHANGER DANS CETTE FENÊTRE !!!</t>
  </si>
  <si>
    <t>Nom de la formule</t>
  </si>
  <si>
    <t>matière première</t>
  </si>
  <si>
    <t>Prix</t>
  </si>
  <si>
    <t>Quantité</t>
  </si>
  <si>
    <t>Nutriment</t>
  </si>
  <si>
    <t>Besoin</t>
  </si>
  <si>
    <t>Apport</t>
  </si>
  <si>
    <t>Unité</t>
  </si>
  <si>
    <t>Prix de la formule</t>
  </si>
  <si>
    <t>Exemple</t>
  </si>
  <si>
    <t>Nom de la formule :</t>
  </si>
  <si>
    <t>Poids du mélange =</t>
  </si>
  <si>
    <t>Matière première</t>
  </si>
  <si>
    <t xml:space="preserve">Date </t>
  </si>
  <si>
    <t>Aliment</t>
  </si>
  <si>
    <t xml:space="preserve">Prix de la formule:   </t>
  </si>
  <si>
    <t>Formulation d'aliment d'usage facile, sous Windows</t>
  </si>
  <si>
    <t>BIENVENUE SOUS WUFFDA</t>
  </si>
  <si>
    <t>D'USAGE FACILE, SOUS WINDOWS</t>
  </si>
  <si>
    <t>MANUEL DE FORMULATION ALIMENTAIRE</t>
  </si>
  <si>
    <t>LE MANUEL WUFFDA COMPREND</t>
  </si>
  <si>
    <t>SEPT FICHIERS :</t>
  </si>
  <si>
    <t>TITRE</t>
  </si>
  <si>
    <t>NUTRIMENTS</t>
  </si>
  <si>
    <t>FORMULATION</t>
  </si>
  <si>
    <t>SPECIFICATIONS ALIMENTAIRES</t>
  </si>
  <si>
    <t>FEUILLE DE FABRICATION</t>
  </si>
  <si>
    <t>GRAPHIQUES</t>
  </si>
  <si>
    <t>MAIS VOUS DEVEZ SEULEMENT SAVOIR</t>
  </si>
  <si>
    <t>POINTER</t>
  </si>
  <si>
    <t>CLIQUER</t>
  </si>
  <si>
    <t>COPIER</t>
  </si>
  <si>
    <t>COLLER</t>
  </si>
  <si>
    <t>TAPER DES LETTRES</t>
  </si>
  <si>
    <t>TAPER DES NOMBRES</t>
  </si>
  <si>
    <t xml:space="preserve">WUFFDA ET EXCEL FORMENT </t>
  </si>
  <si>
    <t xml:space="preserve"> UNE EQUIPE PERFORMANTE</t>
  </si>
  <si>
    <t>Remzi Bakalli, The University of Georgia, Athens GA USA</t>
  </si>
  <si>
    <t>Bernard Leclercq, Recherches avicoles INRA 37380 Nouzilly, France</t>
  </si>
  <si>
    <t>Anshan Shan, Northwest Agricultural University,  Harbin, China</t>
  </si>
  <si>
    <t>Anel Atencio, The University of Georgia, Athens GA USA</t>
  </si>
  <si>
    <t>John Driver, The University of Georgia, Athens GA USA</t>
  </si>
  <si>
    <t>Cathy Zier, The University of Georgia, Athens GA USA</t>
  </si>
  <si>
    <t>Michael Azain, The University of Georgia, Athens GA USA</t>
  </si>
  <si>
    <t>Marina Pavlak, The University of Zagreb, Croatia</t>
  </si>
  <si>
    <t>sèche</t>
  </si>
  <si>
    <t>Brutes</t>
  </si>
  <si>
    <t>Grasses</t>
  </si>
  <si>
    <t>Cell.</t>
  </si>
  <si>
    <t>Brute</t>
  </si>
  <si>
    <t>Prot.</t>
  </si>
  <si>
    <t>Cendre</t>
  </si>
  <si>
    <t>Matière sèche</t>
  </si>
  <si>
    <t>NDF</t>
  </si>
  <si>
    <t>ADF</t>
  </si>
  <si>
    <t>ADL</t>
  </si>
  <si>
    <t>Unités : % sur brut</t>
  </si>
  <si>
    <t>Hem</t>
  </si>
  <si>
    <t>WIP</t>
  </si>
  <si>
    <t>Amidon</t>
  </si>
  <si>
    <t>Sucres</t>
  </si>
  <si>
    <t>Totaux</t>
  </si>
  <si>
    <t>Sucres totaux</t>
  </si>
  <si>
    <t>Lysine</t>
  </si>
  <si>
    <t>Méthionine</t>
  </si>
  <si>
    <t>Methionine</t>
  </si>
  <si>
    <t>AAS</t>
  </si>
  <si>
    <t>Thréonine</t>
  </si>
  <si>
    <t>Trypto</t>
  </si>
  <si>
    <t>Tryptophane</t>
  </si>
  <si>
    <t>Phos</t>
  </si>
  <si>
    <t>Phosphore</t>
  </si>
  <si>
    <t>Magnésium</t>
  </si>
  <si>
    <t>Mg</t>
  </si>
  <si>
    <t>Magn</t>
  </si>
  <si>
    <t>Potass</t>
  </si>
  <si>
    <t>CPd</t>
  </si>
  <si>
    <t>Dgb MAT</t>
  </si>
  <si>
    <t>Energie Digestible lapin</t>
  </si>
  <si>
    <t>kcal/kg</t>
  </si>
  <si>
    <t xml:space="preserve">ED </t>
  </si>
  <si>
    <t>lapin</t>
  </si>
  <si>
    <t>Dig.</t>
  </si>
  <si>
    <t>EM</t>
  </si>
  <si>
    <t>XX</t>
  </si>
  <si>
    <t>XY</t>
  </si>
  <si>
    <t>XZ</t>
  </si>
  <si>
    <t>XW</t>
  </si>
  <si>
    <t>Energie Métabolisable lapin</t>
  </si>
  <si>
    <t>autres nutrim supplém.</t>
  </si>
  <si>
    <t>Orge (INRA 84)</t>
  </si>
  <si>
    <t>ct€/kg</t>
  </si>
  <si>
    <t>Cellulose Brute</t>
  </si>
  <si>
    <t>Hémicellulose VS</t>
  </si>
  <si>
    <t>ADF-ADL</t>
  </si>
  <si>
    <t>FD/ADF</t>
  </si>
  <si>
    <t>Cellulose</t>
  </si>
  <si>
    <t>Maïs grain (INRA 82)</t>
  </si>
  <si>
    <t>€/Ingred.</t>
  </si>
  <si>
    <t>Pour 100 kg</t>
  </si>
  <si>
    <t>ratio</t>
  </si>
  <si>
    <t>PD/ED</t>
  </si>
  <si>
    <t>g/Mcal</t>
  </si>
  <si>
    <t>Blé tendre (INRA 80)</t>
  </si>
  <si>
    <t>Triticale (INRA 92)</t>
  </si>
  <si>
    <t>Avoine (INRA 74)</t>
  </si>
  <si>
    <t>Corn gluten feed (INRA 114)</t>
  </si>
  <si>
    <t>Drèche et solubles distillerie (DDGS; INRA 118)</t>
  </si>
  <si>
    <t>Radicelle d'orge (INRA 132)</t>
  </si>
  <si>
    <r>
      <t>Valeurs : tables EGRAN, World Rabbit Sci., 2002</t>
    </r>
    <r>
      <rPr>
        <b/>
        <sz val="12"/>
        <color indexed="9"/>
        <rFont val="Arial"/>
        <family val="2"/>
      </rPr>
      <t xml:space="preserve"> (similaire table INRA 2004)</t>
    </r>
  </si>
  <si>
    <t>Son de blé (INRA 104)</t>
  </si>
  <si>
    <t>Mélasse de betterave (INRA 224)</t>
  </si>
  <si>
    <t>Mélasse de canne (INRA 226)</t>
  </si>
  <si>
    <t>Manioc 60</t>
  </si>
  <si>
    <t>Manioc 65 (&lt;=&gt; INRA 200)</t>
  </si>
  <si>
    <t>Manioc 70 (&lt;=&gt; INRA 202)</t>
  </si>
  <si>
    <t xml:space="preserve">Lupin "blanc", graine (INRA 150) </t>
  </si>
  <si>
    <t>Pois (INRA 154)</t>
  </si>
  <si>
    <t>Colza graine entière (INRA 140)</t>
  </si>
  <si>
    <t>Soja graine entière (extrudée=INRA 160)</t>
  </si>
  <si>
    <t>Tourteau de coprah (INRA 172)</t>
  </si>
  <si>
    <t>Tourteau de palmiste (INRA 182)</t>
  </si>
  <si>
    <t>Tourteau de colza (INRA 170)</t>
  </si>
  <si>
    <t>Tourteau de soja 48 ("50"-&gt;INRA 192)</t>
  </si>
  <si>
    <t>Tourteau de soja 44 ("46"-&gt;INRA 188)</t>
  </si>
  <si>
    <t>Tourteau de tournesol 32 (INRA 196)</t>
  </si>
  <si>
    <t>Tourteau de tournesol 28 (INRA 194)</t>
  </si>
  <si>
    <t>Tourteau de tournesol 36</t>
  </si>
  <si>
    <t>Graisse animale (INRA 283)</t>
  </si>
  <si>
    <t>Oléine</t>
  </si>
  <si>
    <t>Huile de colza (INRA 285)</t>
  </si>
  <si>
    <t>Huile de soja (INRA 285)</t>
  </si>
  <si>
    <t>Huile de tournesol (INRA 285)</t>
  </si>
  <si>
    <t>Luzerne déshydratée 12 (INRA 250)</t>
  </si>
  <si>
    <t>Luzerne déshydratée 18 (INRA 254)</t>
  </si>
  <si>
    <t>Coques de cacao (INRA 212)</t>
  </si>
  <si>
    <t>Caroube, farine de gousse (INRA 218)</t>
  </si>
  <si>
    <t>Pulpe d'agrumes (INRA 230)</t>
  </si>
  <si>
    <t>Son de lin (balle de lin / flax chaff)</t>
  </si>
  <si>
    <t>Marc de raisin (INRA 222)</t>
  </si>
  <si>
    <t>Herbe déshydratée (INRA 248)</t>
  </si>
  <si>
    <t>Feuilles d'olivier</t>
  </si>
  <si>
    <t>Paille de riz</t>
  </si>
  <si>
    <t>Coques de soja ( INRA 214)</t>
  </si>
  <si>
    <t>Paille de blé (INRA 258)</t>
  </si>
  <si>
    <t>Paille de blé  traitée</t>
  </si>
  <si>
    <t>Thierry GIDENNE,  INRA Toulouse, UMR 1289 TANDEM, BP 52627, 31326 Castanet-Tolosan, France</t>
  </si>
  <si>
    <t>Lapin croissance</t>
  </si>
  <si>
    <t>Post-sevrage</t>
  </si>
  <si>
    <t>Finition</t>
  </si>
  <si>
    <t>Femelles reprod.</t>
  </si>
  <si>
    <t>Future Repro</t>
  </si>
  <si>
    <t>Spécifications en cours</t>
  </si>
  <si>
    <t>Rythme intensif</t>
  </si>
  <si>
    <t>Rythme semi-intensif</t>
  </si>
  <si>
    <t>mini</t>
  </si>
  <si>
    <t>CL25 premix lapin vit+mineraux</t>
  </si>
  <si>
    <t>Al132 robénidine (blé 40%, CaCo3 60%)</t>
  </si>
  <si>
    <t>Carbonate Calcium</t>
  </si>
  <si>
    <t>L-Lysine HCL - 98%</t>
  </si>
  <si>
    <t>Méthionine - DL - 99%</t>
  </si>
  <si>
    <t>Phosphate bicalcique</t>
  </si>
  <si>
    <t>Sel  (NaCl)</t>
  </si>
  <si>
    <t>ED</t>
  </si>
  <si>
    <r>
      <t>Tourteau de</t>
    </r>
    <r>
      <rPr>
        <sz val="10"/>
        <color indexed="10"/>
        <rFont val="Arial"/>
        <family val="2"/>
      </rPr>
      <t xml:space="preserve"> </t>
    </r>
    <r>
      <rPr>
        <sz val="10"/>
        <rFont val="Arial"/>
        <family val="2"/>
      </rPr>
      <t>soja 46</t>
    </r>
    <r>
      <rPr>
        <sz val="10"/>
        <rFont val="Arial"/>
        <family val="0"/>
      </rPr>
      <t xml:space="preserve"> ("48"-&gt;INRA 190) </t>
    </r>
  </si>
  <si>
    <t>Tourteau de soja 46 ("48"-&gt;INRA 190)</t>
  </si>
  <si>
    <t>Pulpe de betterave (INRA 232)</t>
  </si>
  <si>
    <t>Luzerne déshydratée 15 (INRA 252) "17LP"</t>
  </si>
  <si>
    <t>Son de riz ( INRA 136)</t>
  </si>
  <si>
    <t>Remoulage blanc blé (wheat feed, INRA 100)</t>
  </si>
  <si>
    <t>Remoulage demi blanc blé (wheat short,INRA 102)</t>
  </si>
  <si>
    <t>Féverole à fleurs blanches (INRA 144)</t>
  </si>
  <si>
    <t>Féverole à fleurs colorées (INRA 146)</t>
  </si>
  <si>
    <t>Tourteau de pépin de raisin (INRA 184)</t>
  </si>
  <si>
    <t>MATIÈRES PREMIÈRES ACTIVES</t>
  </si>
  <si>
    <t>MATIÈRES PREMIÈRES DE RÉSERVE</t>
  </si>
  <si>
    <t>CL25 premix lapin vit+oligoéléments 0,5%</t>
  </si>
  <si>
    <t>Date - heure</t>
  </si>
  <si>
    <t>QUAND ELLE EST AJOUTÉE dans LA MÉLANGEUSE</t>
  </si>
  <si>
    <t>COCHER CHAQUE MATIÈRE PREMIÈRE</t>
  </si>
  <si>
    <t>X1</t>
  </si>
  <si>
    <t>X2</t>
  </si>
  <si>
    <t>X3</t>
  </si>
  <si>
    <t>X4</t>
  </si>
  <si>
    <t>X5</t>
  </si>
  <si>
    <t>X6</t>
  </si>
  <si>
    <t>X7</t>
  </si>
  <si>
    <r>
      <t xml:space="preserve">WIP </t>
    </r>
    <r>
      <rPr>
        <sz val="9"/>
        <rFont val="Arial"/>
        <family val="2"/>
      </rPr>
      <t>(pectines insolubles)</t>
    </r>
  </si>
  <si>
    <t>Cendres brutes</t>
  </si>
  <si>
    <t>Matières grasses</t>
  </si>
  <si>
    <t>Protéines Digestibles</t>
  </si>
  <si>
    <t>Protéines brutes</t>
  </si>
  <si>
    <r>
      <t xml:space="preserve">Cellulose VS </t>
    </r>
    <r>
      <rPr>
        <sz val="10"/>
        <rFont val="Arial"/>
        <family val="2"/>
      </rPr>
      <t>(</t>
    </r>
    <r>
      <rPr>
        <sz val="8"/>
        <rFont val="Arial"/>
        <family val="2"/>
      </rPr>
      <t>ADF-ADL)</t>
    </r>
  </si>
  <si>
    <r>
      <t>AAS</t>
    </r>
    <r>
      <rPr>
        <sz val="9"/>
        <rFont val="Arial"/>
        <family val="2"/>
      </rPr>
      <t xml:space="preserve"> (Méthionine </t>
    </r>
    <r>
      <rPr>
        <sz val="10"/>
        <rFont val="Arial"/>
        <family val="2"/>
      </rPr>
      <t>+</t>
    </r>
    <r>
      <rPr>
        <sz val="9"/>
        <rFont val="Arial"/>
        <family val="2"/>
      </rPr>
      <t xml:space="preserve"> Cystine)</t>
    </r>
  </si>
  <si>
    <t>kg</t>
  </si>
  <si>
    <t>g/ Mcal</t>
  </si>
  <si>
    <t>Prot. Dig. /  Energ. Dig. =</t>
  </si>
  <si>
    <t>Fibres digestibles / ADF =</t>
  </si>
  <si>
    <t>Digestibilité des protéines =</t>
  </si>
  <si>
    <t>d'après les valeurs obtenues après formulation</t>
  </si>
  <si>
    <r>
      <t xml:space="preserve">calculs réalisés </t>
    </r>
    <r>
      <rPr>
        <b/>
        <i/>
        <sz val="12"/>
        <rFont val="Comic Sans MS"/>
        <family val="4"/>
      </rPr>
      <t>a</t>
    </r>
    <r>
      <rPr>
        <b/>
        <i/>
        <u val="single"/>
        <sz val="12"/>
        <rFont val="Comic Sans MS"/>
        <family val="4"/>
      </rPr>
      <t xml:space="preserve"> posteriori</t>
    </r>
  </si>
  <si>
    <t>PRIX =</t>
  </si>
  <si>
    <t>Lapin ESSAI-1 CROISSANCE</t>
  </si>
  <si>
    <t>Version 1.2 pour alimentation des lapins</t>
  </si>
  <si>
    <t>le 7 septembre 2010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</si>
</sst>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00"/>
    <numFmt numFmtId="183" formatCode="0.00000000"/>
    <numFmt numFmtId="184" formatCode="0.00000"/>
    <numFmt numFmtId="185" formatCode="&quot;$&quot;#,##0.00"/>
    <numFmt numFmtId="186" formatCode="_(&quot;$&quot;* #,##0.000_);_(&quot;$&quot;* \(#,##0.000\);_(&quot;$&quot;* &quot;-&quot;??_);_(@_)"/>
    <numFmt numFmtId="187" formatCode="_(&quot;$&quot;* #,##0.0_);_(&quot;$&quot;* \(#,##0.0\);_(&quot;$&quot;* &quot;-&quot;??_);_(@_)"/>
    <numFmt numFmtId="188" formatCode="_(&quot;$&quot;* #,##0.0000_);_(&quot;$&quot;* \(#,##0.0000\);_(&quot;$&quot;* &quot;-&quot;??_);_(@_)"/>
    <numFmt numFmtId="189" formatCode="&quot;€&quot;#,##0.00"/>
    <numFmt numFmtId="190" formatCode="0.000000"/>
    <numFmt numFmtId="191" formatCode="#,##0.00_ ;\-#,##0.00\ "/>
    <numFmt numFmtId="192" formatCode="0.0%"/>
    <numFmt numFmtId="193" formatCode="&quot;Vrai&quot;;&quot;Vrai&quot;;&quot;Faux&quot;"/>
    <numFmt numFmtId="194" formatCode="&quot;Actif&quot;;&quot;Actif&quot;;&quot;Inactif&quot;"/>
  </numFmts>
  <fonts count="77">
    <font>
      <sz val="10"/>
      <name val="Arial"/>
      <family val="0"/>
    </font>
    <font>
      <b/>
      <sz val="10"/>
      <name val="Arial"/>
      <family val="2"/>
    </font>
    <font>
      <sz val="20"/>
      <color indexed="10"/>
      <name val="ACaslon BoldOsF"/>
      <family val="1"/>
    </font>
    <font>
      <sz val="10"/>
      <color indexed="10"/>
      <name val="Arial"/>
      <family val="0"/>
    </font>
    <font>
      <sz val="14"/>
      <color indexed="9"/>
      <name val="Arial"/>
      <family val="2"/>
    </font>
    <font>
      <b/>
      <sz val="20"/>
      <color indexed="10"/>
      <name val="ACaslon BoldOsF"/>
      <family val="0"/>
    </font>
    <font>
      <b/>
      <sz val="14"/>
      <name val="Arial"/>
      <family val="2"/>
    </font>
    <font>
      <b/>
      <sz val="12"/>
      <name val="Arial"/>
      <family val="2"/>
    </font>
    <font>
      <sz val="10"/>
      <color indexed="8"/>
      <name val="Arial"/>
      <family val="2"/>
    </font>
    <font>
      <b/>
      <sz val="10"/>
      <color indexed="17"/>
      <name val="Times New Roman"/>
      <family val="1"/>
    </font>
    <font>
      <b/>
      <i/>
      <sz val="10"/>
      <name val="Times New Roman"/>
      <family val="1"/>
    </font>
    <font>
      <b/>
      <sz val="12"/>
      <name val="Times New Roman"/>
      <family val="1"/>
    </font>
    <font>
      <sz val="12"/>
      <name val="Times New Roman"/>
      <family val="1"/>
    </font>
    <font>
      <sz val="16"/>
      <name val="Arial Black"/>
      <family val="2"/>
    </font>
    <font>
      <sz val="9"/>
      <color indexed="8"/>
      <name val="Arial"/>
      <family val="0"/>
    </font>
    <font>
      <sz val="9"/>
      <color indexed="10"/>
      <name val="Arial"/>
      <family val="0"/>
    </font>
    <font>
      <sz val="9"/>
      <name val="Arial"/>
      <family val="0"/>
    </font>
    <font>
      <b/>
      <sz val="9"/>
      <name val="Arial"/>
      <family val="0"/>
    </font>
    <font>
      <b/>
      <sz val="9"/>
      <color indexed="8"/>
      <name val="Arial"/>
      <family val="2"/>
    </font>
    <font>
      <b/>
      <sz val="9"/>
      <color indexed="10"/>
      <name val="Arial"/>
      <family val="2"/>
    </font>
    <font>
      <b/>
      <sz val="20"/>
      <color indexed="8"/>
      <name val="ACaslon BoldOsF"/>
      <family val="0"/>
    </font>
    <font>
      <sz val="12"/>
      <color indexed="8"/>
      <name val="Arial"/>
      <family val="2"/>
    </font>
    <font>
      <b/>
      <sz val="16"/>
      <name val="Arial"/>
      <family val="2"/>
    </font>
    <font>
      <sz val="12"/>
      <name val="Arial"/>
      <family val="2"/>
    </font>
    <font>
      <b/>
      <i/>
      <u val="single"/>
      <sz val="16"/>
      <name val="Arial"/>
      <family val="0"/>
    </font>
    <font>
      <b/>
      <i/>
      <sz val="16"/>
      <name val="Arial"/>
      <family val="2"/>
    </font>
    <font>
      <sz val="14.75"/>
      <name val="Arial"/>
      <family val="0"/>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0"/>
    </font>
    <font>
      <sz val="26"/>
      <name val="Arial"/>
      <family val="2"/>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b/>
      <sz val="12"/>
      <color indexed="13"/>
      <name val="Arial"/>
      <family val="2"/>
    </font>
    <font>
      <b/>
      <sz val="12"/>
      <name val="Tahoma"/>
      <family val="2"/>
    </font>
    <font>
      <sz val="12"/>
      <name val="Tahoma"/>
      <family val="2"/>
    </font>
    <font>
      <b/>
      <sz val="14"/>
      <color indexed="12"/>
      <name val="ACaslon BoldOsF"/>
      <family val="0"/>
    </font>
    <font>
      <sz val="20"/>
      <color indexed="12"/>
      <name val="ACaslon BoldOsF"/>
      <family val="1"/>
    </font>
    <font>
      <b/>
      <sz val="14"/>
      <color indexed="12"/>
      <name val="Arial"/>
      <family val="2"/>
    </font>
    <font>
      <b/>
      <u val="single"/>
      <sz val="10"/>
      <color indexed="12"/>
      <name val="Arial"/>
      <family val="2"/>
    </font>
    <font>
      <u val="single"/>
      <sz val="10"/>
      <color indexed="12"/>
      <name val="Arial"/>
      <family val="2"/>
    </font>
    <font>
      <b/>
      <sz val="24"/>
      <color indexed="10"/>
      <name val="ACaslon BoldOsF"/>
      <family val="0"/>
    </font>
    <font>
      <b/>
      <sz val="10"/>
      <color indexed="10"/>
      <name val="Arial"/>
      <family val="2"/>
    </font>
    <font>
      <b/>
      <sz val="8"/>
      <name val="Tahoma"/>
      <family val="2"/>
    </font>
    <font>
      <b/>
      <sz val="10"/>
      <name val="Tahoma"/>
      <family val="2"/>
    </font>
    <font>
      <sz val="10"/>
      <color indexed="17"/>
      <name val="Arial"/>
      <family val="0"/>
    </font>
    <font>
      <b/>
      <sz val="10"/>
      <color indexed="17"/>
      <name val="Arial"/>
      <family val="0"/>
    </font>
    <font>
      <b/>
      <sz val="14"/>
      <color indexed="9"/>
      <name val="Arial"/>
      <family val="2"/>
    </font>
    <font>
      <b/>
      <sz val="12"/>
      <color indexed="9"/>
      <name val="Arial"/>
      <family val="2"/>
    </font>
    <font>
      <sz val="10"/>
      <name val="Tahoma"/>
      <family val="2"/>
    </font>
    <font>
      <b/>
      <sz val="10"/>
      <color indexed="20"/>
      <name val="Arial"/>
      <family val="2"/>
    </font>
    <font>
      <sz val="10"/>
      <color indexed="23"/>
      <name val="Arial"/>
      <family val="0"/>
    </font>
    <font>
      <b/>
      <sz val="10"/>
      <color indexed="23"/>
      <name val="Arial"/>
      <family val="0"/>
    </font>
    <font>
      <sz val="10"/>
      <color indexed="62"/>
      <name val="Arial"/>
      <family val="0"/>
    </font>
    <font>
      <b/>
      <sz val="10"/>
      <color indexed="62"/>
      <name val="Arial"/>
      <family val="0"/>
    </font>
    <font>
      <b/>
      <sz val="10"/>
      <color indexed="18"/>
      <name val="Arial"/>
      <family val="2"/>
    </font>
    <font>
      <sz val="10"/>
      <color indexed="18"/>
      <name val="Arial"/>
      <family val="0"/>
    </font>
    <font>
      <b/>
      <u val="single"/>
      <sz val="14"/>
      <color indexed="9"/>
      <name val="Arial"/>
      <family val="2"/>
    </font>
    <font>
      <b/>
      <sz val="10"/>
      <color indexed="8"/>
      <name val="Arial"/>
      <family val="2"/>
    </font>
    <font>
      <b/>
      <sz val="10"/>
      <color indexed="12"/>
      <name val="Arial"/>
      <family val="2"/>
    </font>
    <font>
      <sz val="8"/>
      <name val="Tahoma"/>
      <family val="0"/>
    </font>
    <font>
      <sz val="8"/>
      <name val="Arial"/>
      <family val="2"/>
    </font>
    <font>
      <sz val="10"/>
      <name val="Comic Sans MS"/>
      <family val="4"/>
    </font>
    <font>
      <b/>
      <sz val="12"/>
      <name val="Comic Sans MS"/>
      <family val="4"/>
    </font>
    <font>
      <b/>
      <i/>
      <sz val="12"/>
      <name val="Comic Sans MS"/>
      <family val="4"/>
    </font>
    <font>
      <b/>
      <i/>
      <u val="single"/>
      <sz val="12"/>
      <name val="Comic Sans MS"/>
      <family val="4"/>
    </font>
    <font>
      <sz val="12"/>
      <name val="Comic Sans MS"/>
      <family val="4"/>
    </font>
    <font>
      <u val="single"/>
      <sz val="10"/>
      <color indexed="36"/>
      <name val="Arial"/>
      <family val="0"/>
    </font>
    <font>
      <b/>
      <sz val="8"/>
      <name val="Arial"/>
      <family val="2"/>
    </font>
  </fonts>
  <fills count="19">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40"/>
        <bgColor indexed="64"/>
      </patternFill>
    </fill>
    <fill>
      <patternFill patternType="solid">
        <fgColor indexed="48"/>
        <bgColor indexed="64"/>
      </patternFill>
    </fill>
    <fill>
      <patternFill patternType="solid">
        <fgColor indexed="60"/>
        <bgColor indexed="64"/>
      </patternFill>
    </fill>
  </fills>
  <borders count="29">
    <border>
      <left/>
      <right/>
      <top/>
      <bottom/>
      <diagonal/>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7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87">
    <xf numFmtId="0" fontId="0" fillId="0" borderId="0" xfId="0" applyAlignment="1">
      <alignment/>
    </xf>
    <xf numFmtId="0" fontId="0" fillId="0" borderId="0" xfId="0" applyAlignment="1">
      <alignment horizontal="center"/>
    </xf>
    <xf numFmtId="0" fontId="1" fillId="0" borderId="0" xfId="0" applyFont="1" applyAlignment="1">
      <alignment/>
    </xf>
    <xf numFmtId="182" fontId="0" fillId="0" borderId="0" xfId="0" applyNumberFormat="1" applyAlignment="1">
      <alignment/>
    </xf>
    <xf numFmtId="0" fontId="0" fillId="0" borderId="0" xfId="0" applyBorder="1" applyAlignment="1">
      <alignment/>
    </xf>
    <xf numFmtId="2" fontId="0" fillId="0" borderId="0" xfId="0" applyNumberFormat="1" applyAlignment="1">
      <alignment horizontal="center"/>
    </xf>
    <xf numFmtId="2" fontId="0" fillId="0" borderId="0" xfId="0" applyNumberFormat="1" applyAlignment="1">
      <alignment/>
    </xf>
    <xf numFmtId="183" fontId="0" fillId="0" borderId="1" xfId="0" applyNumberFormat="1" applyBorder="1" applyAlignment="1">
      <alignment/>
    </xf>
    <xf numFmtId="183" fontId="0" fillId="0" borderId="0" xfId="0" applyNumberFormat="1" applyAlignment="1">
      <alignment/>
    </xf>
    <xf numFmtId="183" fontId="0" fillId="0" borderId="2" xfId="0" applyNumberFormat="1" applyBorder="1" applyAlignment="1">
      <alignment/>
    </xf>
    <xf numFmtId="0" fontId="2" fillId="2" borderId="0" xfId="0" applyFont="1" applyFill="1" applyAlignment="1">
      <alignment/>
    </xf>
    <xf numFmtId="0" fontId="3" fillId="2" borderId="0" xfId="0" applyFont="1" applyFill="1" applyAlignment="1">
      <alignment/>
    </xf>
    <xf numFmtId="0" fontId="0" fillId="3" borderId="0" xfId="0" applyFill="1" applyAlignment="1">
      <alignment/>
    </xf>
    <xf numFmtId="182" fontId="0" fillId="3" borderId="0" xfId="0" applyNumberFormat="1" applyFill="1" applyAlignment="1">
      <alignment/>
    </xf>
    <xf numFmtId="0" fontId="0" fillId="3" borderId="0" xfId="0" applyFill="1" applyAlignment="1">
      <alignment horizontal="center"/>
    </xf>
    <xf numFmtId="2" fontId="0" fillId="3" borderId="0" xfId="0" applyNumberFormat="1" applyFill="1" applyAlignment="1">
      <alignment horizontal="center"/>
    </xf>
    <xf numFmtId="182" fontId="0" fillId="3" borderId="0" xfId="0" applyNumberFormat="1" applyFill="1" applyBorder="1" applyAlignment="1">
      <alignment/>
    </xf>
    <xf numFmtId="0" fontId="1" fillId="3" borderId="0" xfId="0" applyFont="1" applyFill="1" applyAlignment="1">
      <alignment/>
    </xf>
    <xf numFmtId="0" fontId="1" fillId="4" borderId="3" xfId="0" applyFont="1" applyFill="1" applyBorder="1" applyAlignment="1">
      <alignment/>
    </xf>
    <xf numFmtId="0" fontId="1" fillId="4" borderId="4" xfId="0" applyFont="1" applyFill="1" applyBorder="1" applyAlignment="1">
      <alignment horizontal="center"/>
    </xf>
    <xf numFmtId="0" fontId="1" fillId="4" borderId="5" xfId="0" applyFont="1" applyFill="1" applyBorder="1" applyAlignment="1">
      <alignment/>
    </xf>
    <xf numFmtId="0" fontId="0" fillId="4" borderId="6" xfId="0" applyFont="1" applyFill="1" applyBorder="1" applyAlignment="1">
      <alignment/>
    </xf>
    <xf numFmtId="0" fontId="0" fillId="0" borderId="7" xfId="0" applyFill="1" applyBorder="1" applyAlignment="1">
      <alignment/>
    </xf>
    <xf numFmtId="0" fontId="1" fillId="4" borderId="3" xfId="0" applyFont="1" applyFill="1" applyBorder="1" applyAlignment="1">
      <alignment horizontal="center"/>
    </xf>
    <xf numFmtId="0" fontId="1" fillId="4" borderId="8" xfId="0" applyFont="1" applyFill="1" applyBorder="1" applyAlignment="1">
      <alignment horizontal="center"/>
    </xf>
    <xf numFmtId="0" fontId="1" fillId="4" borderId="5" xfId="0" applyFont="1" applyFill="1" applyBorder="1" applyAlignment="1">
      <alignment horizontal="center"/>
    </xf>
    <xf numFmtId="0" fontId="1" fillId="4" borderId="6" xfId="0" applyFont="1" applyFill="1" applyBorder="1" applyAlignment="1">
      <alignment horizontal="center"/>
    </xf>
    <xf numFmtId="0" fontId="1" fillId="0" borderId="9" xfId="0" applyFont="1" applyFill="1" applyBorder="1" applyAlignment="1">
      <alignment/>
    </xf>
    <xf numFmtId="0" fontId="0" fillId="0" borderId="10" xfId="0" applyFill="1" applyBorder="1" applyAlignment="1">
      <alignment/>
    </xf>
    <xf numFmtId="0" fontId="0" fillId="0" borderId="0" xfId="0" applyFill="1" applyBorder="1" applyAlignment="1">
      <alignment horizontal="center"/>
    </xf>
    <xf numFmtId="0" fontId="0" fillId="0" borderId="8" xfId="0" applyFill="1" applyBorder="1" applyAlignment="1">
      <alignment/>
    </xf>
    <xf numFmtId="0" fontId="0" fillId="0" borderId="7" xfId="0" applyFill="1" applyBorder="1" applyAlignment="1">
      <alignment horizontal="center"/>
    </xf>
    <xf numFmtId="0" fontId="1" fillId="4" borderId="8" xfId="0" applyFont="1" applyFill="1" applyBorder="1" applyAlignment="1">
      <alignment/>
    </xf>
    <xf numFmtId="2" fontId="1" fillId="4" borderId="5" xfId="0" applyNumberFormat="1" applyFont="1" applyFill="1" applyBorder="1" applyAlignment="1">
      <alignment horizontal="center"/>
    </xf>
    <xf numFmtId="2" fontId="0" fillId="0" borderId="7" xfId="0" applyNumberFormat="1" applyFont="1" applyFill="1" applyBorder="1" applyAlignment="1">
      <alignment horizontal="center"/>
    </xf>
    <xf numFmtId="2" fontId="1" fillId="4" borderId="6" xfId="0" applyNumberFormat="1" applyFont="1" applyFill="1" applyBorder="1" applyAlignment="1">
      <alignment horizontal="center"/>
    </xf>
    <xf numFmtId="2" fontId="0" fillId="3" borderId="0" xfId="0" applyNumberFormat="1" applyFont="1" applyFill="1" applyAlignment="1">
      <alignment horizontal="center"/>
    </xf>
    <xf numFmtId="2" fontId="0" fillId="4" borderId="6" xfId="0" applyNumberFormat="1" applyFont="1" applyFill="1" applyBorder="1" applyAlignment="1">
      <alignment horizontal="center"/>
    </xf>
    <xf numFmtId="2" fontId="0" fillId="0" borderId="0" xfId="0" applyNumberFormat="1" applyFont="1" applyAlignment="1">
      <alignment horizontal="center"/>
    </xf>
    <xf numFmtId="2" fontId="0" fillId="0" borderId="6" xfId="0" applyNumberFormat="1" applyFont="1" applyFill="1" applyBorder="1" applyAlignment="1">
      <alignment horizontal="center"/>
    </xf>
    <xf numFmtId="0" fontId="0" fillId="5" borderId="0" xfId="0" applyFill="1" applyAlignment="1">
      <alignment/>
    </xf>
    <xf numFmtId="0" fontId="0" fillId="5" borderId="0" xfId="0" applyFill="1" applyAlignment="1">
      <alignment horizontal="center"/>
    </xf>
    <xf numFmtId="0" fontId="1" fillId="5" borderId="0" xfId="0" applyFont="1" applyFill="1" applyAlignment="1">
      <alignment/>
    </xf>
    <xf numFmtId="0" fontId="1" fillId="5" borderId="0" xfId="0" applyFont="1" applyFill="1" applyAlignment="1">
      <alignment horizontal="center"/>
    </xf>
    <xf numFmtId="0" fontId="0" fillId="2" borderId="0" xfId="0" applyFill="1" applyAlignment="1">
      <alignment horizontal="center"/>
    </xf>
    <xf numFmtId="0" fontId="0" fillId="0" borderId="11" xfId="0" applyFill="1" applyBorder="1" applyAlignment="1">
      <alignment/>
    </xf>
    <xf numFmtId="0" fontId="0" fillId="0" borderId="12" xfId="0" applyFill="1" applyBorder="1" applyAlignment="1">
      <alignment horizontal="center"/>
    </xf>
    <xf numFmtId="0" fontId="0" fillId="0" borderId="13" xfId="0" applyFill="1" applyBorder="1" applyAlignment="1">
      <alignment/>
    </xf>
    <xf numFmtId="0" fontId="0" fillId="0" borderId="2" xfId="0" applyFill="1" applyBorder="1" applyAlignment="1">
      <alignment horizontal="center"/>
    </xf>
    <xf numFmtId="0" fontId="0" fillId="0" borderId="14" xfId="0" applyFill="1" applyBorder="1" applyAlignment="1">
      <alignment horizontal="center"/>
    </xf>
    <xf numFmtId="2" fontId="1" fillId="4" borderId="3" xfId="0" applyNumberFormat="1" applyFont="1" applyFill="1" applyBorder="1" applyAlignment="1">
      <alignment horizontal="center"/>
    </xf>
    <xf numFmtId="2" fontId="1" fillId="4" borderId="8" xfId="0" applyNumberFormat="1" applyFont="1" applyFill="1" applyBorder="1" applyAlignment="1">
      <alignment horizontal="center"/>
    </xf>
    <xf numFmtId="2" fontId="0" fillId="0" borderId="10" xfId="0" applyNumberFormat="1" applyFill="1" applyBorder="1" applyAlignment="1">
      <alignment horizontal="center"/>
    </xf>
    <xf numFmtId="2" fontId="0" fillId="0" borderId="8" xfId="0" applyNumberFormat="1" applyFill="1" applyBorder="1" applyAlignment="1">
      <alignment horizontal="center"/>
    </xf>
    <xf numFmtId="0" fontId="4" fillId="2" borderId="0" xfId="0" applyFont="1" applyFill="1" applyAlignment="1">
      <alignment/>
    </xf>
    <xf numFmtId="0" fontId="5" fillId="2" borderId="0" xfId="0" applyFont="1" applyFill="1" applyAlignment="1">
      <alignment/>
    </xf>
    <xf numFmtId="0" fontId="0" fillId="6" borderId="0" xfId="0" applyFill="1" applyBorder="1" applyAlignment="1">
      <alignment/>
    </xf>
    <xf numFmtId="0" fontId="0" fillId="6" borderId="0" xfId="0" applyFill="1" applyAlignment="1">
      <alignment/>
    </xf>
    <xf numFmtId="0" fontId="6" fillId="6" borderId="0" xfId="0" applyFont="1" applyFill="1" applyAlignment="1">
      <alignment/>
    </xf>
    <xf numFmtId="0" fontId="7" fillId="6" borderId="0" xfId="0" applyFont="1" applyFill="1" applyAlignment="1">
      <alignment/>
    </xf>
    <xf numFmtId="0" fontId="1" fillId="6" borderId="0" xfId="0" applyFont="1" applyFill="1" applyAlignment="1">
      <alignment/>
    </xf>
    <xf numFmtId="0" fontId="0" fillId="2" borderId="0" xfId="0" applyFill="1" applyAlignment="1">
      <alignment/>
    </xf>
    <xf numFmtId="0" fontId="0" fillId="0" borderId="9" xfId="0" applyBorder="1" applyAlignment="1">
      <alignment/>
    </xf>
    <xf numFmtId="0" fontId="0" fillId="7" borderId="0" xfId="0" applyFill="1" applyAlignment="1">
      <alignment/>
    </xf>
    <xf numFmtId="0" fontId="0" fillId="8" borderId="0" xfId="0" applyFill="1" applyAlignment="1">
      <alignment/>
    </xf>
    <xf numFmtId="0" fontId="1" fillId="8" borderId="0" xfId="0" applyFont="1" applyFill="1" applyAlignment="1">
      <alignment/>
    </xf>
    <xf numFmtId="0" fontId="0" fillId="9" borderId="0" xfId="0" applyFill="1" applyAlignment="1">
      <alignment/>
    </xf>
    <xf numFmtId="0" fontId="0" fillId="10"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4" borderId="9" xfId="0" applyFill="1" applyBorder="1" applyAlignment="1">
      <alignment/>
    </xf>
    <xf numFmtId="0" fontId="0" fillId="4" borderId="0" xfId="0" applyFill="1" applyAlignment="1">
      <alignment/>
    </xf>
    <xf numFmtId="0" fontId="0" fillId="3" borderId="9" xfId="0" applyFill="1" applyBorder="1" applyAlignment="1">
      <alignment/>
    </xf>
    <xf numFmtId="0" fontId="0" fillId="15" borderId="0" xfId="0" applyFill="1" applyAlignment="1">
      <alignment/>
    </xf>
    <xf numFmtId="0" fontId="0" fillId="15" borderId="9" xfId="0" applyFill="1" applyBorder="1" applyAlignment="1">
      <alignment/>
    </xf>
    <xf numFmtId="0" fontId="0" fillId="5" borderId="9" xfId="0" applyFill="1" applyBorder="1" applyAlignment="1">
      <alignment/>
    </xf>
    <xf numFmtId="0" fontId="0" fillId="16" borderId="0" xfId="0" applyFill="1" applyAlignment="1">
      <alignment/>
    </xf>
    <xf numFmtId="0" fontId="0" fillId="16" borderId="9" xfId="0" applyFill="1" applyBorder="1" applyAlignment="1">
      <alignment/>
    </xf>
    <xf numFmtId="0" fontId="0" fillId="8" borderId="9" xfId="0" applyFill="1" applyBorder="1" applyAlignment="1">
      <alignment/>
    </xf>
    <xf numFmtId="0" fontId="0" fillId="5" borderId="0" xfId="0" applyFill="1" applyAlignment="1">
      <alignment horizontal="left"/>
    </xf>
    <xf numFmtId="0" fontId="1" fillId="5" borderId="0" xfId="0" applyFont="1" applyFill="1" applyAlignment="1">
      <alignment horizontal="left"/>
    </xf>
    <xf numFmtId="0" fontId="1" fillId="9" borderId="0" xfId="0" applyFont="1" applyFill="1" applyAlignment="1">
      <alignment/>
    </xf>
    <xf numFmtId="0" fontId="1" fillId="10" borderId="0" xfId="0" applyFont="1" applyFill="1" applyAlignment="1">
      <alignment/>
    </xf>
    <xf numFmtId="0" fontId="1" fillId="11" borderId="0" xfId="0" applyFont="1" applyFill="1" applyAlignment="1">
      <alignment/>
    </xf>
    <xf numFmtId="0" fontId="1" fillId="12" borderId="0" xfId="0" applyFont="1" applyFill="1" applyAlignment="1">
      <alignment/>
    </xf>
    <xf numFmtId="0" fontId="1" fillId="13" borderId="0" xfId="0" applyFont="1" applyFill="1" applyAlignment="1">
      <alignment/>
    </xf>
    <xf numFmtId="0" fontId="1" fillId="14" borderId="0" xfId="0" applyFont="1" applyFill="1" applyAlignment="1">
      <alignment/>
    </xf>
    <xf numFmtId="0" fontId="1" fillId="4" borderId="0" xfId="0" applyFont="1" applyFill="1" applyAlignment="1">
      <alignment/>
    </xf>
    <xf numFmtId="0" fontId="1" fillId="15" borderId="0" xfId="0" applyFont="1" applyFill="1" applyAlignment="1">
      <alignment/>
    </xf>
    <xf numFmtId="0" fontId="1" fillId="16" borderId="0" xfId="0" applyFont="1" applyFill="1" applyAlignment="1">
      <alignment/>
    </xf>
    <xf numFmtId="0" fontId="1" fillId="7" borderId="2" xfId="0" applyFont="1" applyFill="1" applyBorder="1" applyAlignment="1">
      <alignment/>
    </xf>
    <xf numFmtId="0" fontId="1" fillId="8" borderId="0" xfId="0" applyFont="1" applyFill="1" applyAlignment="1">
      <alignment horizontal="center"/>
    </xf>
    <xf numFmtId="182" fontId="0" fillId="2" borderId="0" xfId="0" applyNumberFormat="1" applyFill="1" applyAlignment="1">
      <alignment/>
    </xf>
    <xf numFmtId="2" fontId="0" fillId="2" borderId="0" xfId="0" applyNumberFormat="1" applyFill="1" applyAlignment="1">
      <alignment horizontal="center"/>
    </xf>
    <xf numFmtId="2" fontId="0" fillId="2" borderId="0" xfId="0" applyNumberFormat="1" applyFill="1" applyAlignment="1">
      <alignment/>
    </xf>
    <xf numFmtId="0" fontId="8" fillId="2" borderId="0" xfId="0" applyFont="1" applyFill="1" applyAlignment="1">
      <alignment/>
    </xf>
    <xf numFmtId="0" fontId="8" fillId="0" borderId="0" xfId="0" applyFont="1" applyAlignment="1">
      <alignment/>
    </xf>
    <xf numFmtId="0" fontId="10" fillId="6" borderId="0" xfId="0" applyFont="1" applyFill="1" applyAlignment="1">
      <alignment/>
    </xf>
    <xf numFmtId="0" fontId="13" fillId="6" borderId="0" xfId="0" applyFont="1" applyFill="1" applyAlignment="1">
      <alignment/>
    </xf>
    <xf numFmtId="0" fontId="14" fillId="0" borderId="0" xfId="0" applyFont="1" applyFill="1" applyAlignment="1">
      <alignment/>
    </xf>
    <xf numFmtId="2" fontId="15" fillId="0" borderId="0" xfId="0" applyNumberFormat="1" applyFont="1" applyFill="1" applyAlignment="1">
      <alignment/>
    </xf>
    <xf numFmtId="22" fontId="14" fillId="0" borderId="0" xfId="0" applyNumberFormat="1" applyFont="1" applyAlignment="1">
      <alignment/>
    </xf>
    <xf numFmtId="2" fontId="14" fillId="0" borderId="0" xfId="0" applyNumberFormat="1" applyFont="1" applyAlignment="1">
      <alignment/>
    </xf>
    <xf numFmtId="0" fontId="14" fillId="0" borderId="0" xfId="0" applyFont="1" applyAlignment="1">
      <alignment horizontal="center"/>
    </xf>
    <xf numFmtId="0" fontId="16" fillId="0" borderId="0" xfId="0" applyFont="1" applyAlignment="1">
      <alignment/>
    </xf>
    <xf numFmtId="2" fontId="16" fillId="0" borderId="0" xfId="0" applyNumberFormat="1" applyFont="1" applyAlignment="1">
      <alignment/>
    </xf>
    <xf numFmtId="0" fontId="16" fillId="0" borderId="0" xfId="0" applyFont="1" applyAlignment="1">
      <alignment horizontal="center"/>
    </xf>
    <xf numFmtId="2" fontId="17" fillId="0" borderId="0" xfId="0" applyNumberFormat="1" applyFont="1" applyAlignment="1">
      <alignment horizontal="right"/>
    </xf>
    <xf numFmtId="2" fontId="17" fillId="0" borderId="2" xfId="0" applyNumberFormat="1" applyFont="1" applyBorder="1" applyAlignment="1">
      <alignment/>
    </xf>
    <xf numFmtId="0" fontId="17" fillId="0" borderId="0" xfId="0" applyFont="1" applyBorder="1" applyAlignment="1">
      <alignment/>
    </xf>
    <xf numFmtId="181" fontId="0" fillId="0" borderId="0" xfId="0" applyNumberFormat="1" applyAlignment="1">
      <alignment/>
    </xf>
    <xf numFmtId="2" fontId="17" fillId="0" borderId="0" xfId="0" applyNumberFormat="1" applyFont="1" applyAlignment="1">
      <alignment/>
    </xf>
    <xf numFmtId="181" fontId="17" fillId="0" borderId="0" xfId="0" applyNumberFormat="1" applyFont="1" applyAlignment="1">
      <alignment horizontal="center"/>
    </xf>
    <xf numFmtId="2" fontId="1" fillId="0" borderId="0" xfId="0" applyNumberFormat="1" applyFont="1" applyAlignment="1">
      <alignment/>
    </xf>
    <xf numFmtId="2" fontId="19" fillId="0" borderId="0" xfId="0" applyNumberFormat="1" applyFont="1" applyFill="1" applyAlignment="1">
      <alignment/>
    </xf>
    <xf numFmtId="2" fontId="17" fillId="0" borderId="2" xfId="0" applyNumberFormat="1" applyFont="1" applyBorder="1" applyAlignment="1">
      <alignment/>
    </xf>
    <xf numFmtId="181" fontId="17" fillId="0" borderId="0" xfId="0" applyNumberFormat="1" applyFont="1" applyAlignment="1">
      <alignment/>
    </xf>
    <xf numFmtId="2" fontId="14" fillId="0" borderId="0" xfId="0" applyNumberFormat="1" applyFont="1" applyAlignment="1">
      <alignment/>
    </xf>
    <xf numFmtId="2" fontId="16" fillId="0" borderId="0" xfId="0" applyNumberFormat="1" applyFont="1" applyAlignment="1">
      <alignment/>
    </xf>
    <xf numFmtId="2" fontId="0" fillId="0" borderId="0" xfId="0" applyNumberFormat="1" applyFont="1" applyAlignment="1">
      <alignment/>
    </xf>
    <xf numFmtId="181" fontId="18" fillId="0" borderId="0" xfId="0" applyNumberFormat="1" applyFont="1" applyAlignment="1">
      <alignment/>
    </xf>
    <xf numFmtId="2" fontId="17" fillId="0" borderId="0" xfId="0" applyNumberFormat="1" applyFont="1" applyAlignment="1">
      <alignment horizontal="center"/>
    </xf>
    <xf numFmtId="181" fontId="1" fillId="0" borderId="0" xfId="0" applyNumberFormat="1" applyFont="1" applyAlignment="1">
      <alignment/>
    </xf>
    <xf numFmtId="0" fontId="17" fillId="0" borderId="0" xfId="0" applyFont="1" applyAlignment="1">
      <alignment/>
    </xf>
    <xf numFmtId="0" fontId="17" fillId="0" borderId="0" xfId="0" applyFont="1" applyAlignment="1">
      <alignment horizontal="center"/>
    </xf>
    <xf numFmtId="2" fontId="17" fillId="0" borderId="0" xfId="0" applyNumberFormat="1" applyFont="1" applyBorder="1" applyAlignment="1">
      <alignment/>
    </xf>
    <xf numFmtId="2" fontId="20" fillId="0" borderId="0" xfId="0" applyNumberFormat="1" applyFont="1" applyFill="1" applyAlignment="1">
      <alignment/>
    </xf>
    <xf numFmtId="2" fontId="16" fillId="0" borderId="15" xfId="0" applyNumberFormat="1" applyFont="1" applyBorder="1" applyAlignment="1">
      <alignment horizontal="center"/>
    </xf>
    <xf numFmtId="181" fontId="17" fillId="0" borderId="15" xfId="0" applyNumberFormat="1" applyFont="1" applyBorder="1" applyAlignment="1">
      <alignment horizontal="center"/>
    </xf>
    <xf numFmtId="0" fontId="16" fillId="0" borderId="15" xfId="0" applyFont="1" applyBorder="1" applyAlignment="1">
      <alignment horizontal="center"/>
    </xf>
    <xf numFmtId="2" fontId="16" fillId="0" borderId="15" xfId="0" applyNumberFormat="1" applyFont="1" applyBorder="1" applyAlignment="1">
      <alignment/>
    </xf>
    <xf numFmtId="2" fontId="17" fillId="0" borderId="15" xfId="0" applyNumberFormat="1" applyFont="1" applyBorder="1" applyAlignment="1">
      <alignment horizontal="center"/>
    </xf>
    <xf numFmtId="2" fontId="16" fillId="0" borderId="15" xfId="0" applyNumberFormat="1" applyFont="1" applyBorder="1" applyAlignment="1">
      <alignment/>
    </xf>
    <xf numFmtId="181" fontId="17" fillId="0" borderId="15" xfId="0" applyNumberFormat="1" applyFont="1" applyBorder="1" applyAlignment="1">
      <alignment/>
    </xf>
    <xf numFmtId="22" fontId="21" fillId="0" borderId="0" xfId="0" applyNumberFormat="1" applyFont="1" applyAlignment="1">
      <alignment/>
    </xf>
    <xf numFmtId="0" fontId="22" fillId="0" borderId="0" xfId="0" applyFont="1" applyAlignment="1">
      <alignment/>
    </xf>
    <xf numFmtId="181" fontId="0" fillId="0" borderId="16" xfId="0" applyNumberFormat="1" applyBorder="1" applyAlignment="1">
      <alignment/>
    </xf>
    <xf numFmtId="0" fontId="7" fillId="0" borderId="17" xfId="0" applyFont="1" applyBorder="1" applyAlignment="1">
      <alignment/>
    </xf>
    <xf numFmtId="0" fontId="0" fillId="0" borderId="17" xfId="0" applyBorder="1" applyAlignment="1">
      <alignment/>
    </xf>
    <xf numFmtId="0" fontId="0" fillId="0" borderId="18" xfId="0" applyBorder="1" applyAlignment="1">
      <alignment/>
    </xf>
    <xf numFmtId="0" fontId="23" fillId="0" borderId="9" xfId="0" applyFont="1" applyBorder="1" applyAlignment="1">
      <alignment horizontal="center"/>
    </xf>
    <xf numFmtId="0" fontId="7" fillId="0" borderId="9" xfId="0" applyFont="1" applyBorder="1" applyAlignment="1">
      <alignment horizontal="center"/>
    </xf>
    <xf numFmtId="181" fontId="7" fillId="0" borderId="9" xfId="0" applyNumberFormat="1" applyFont="1" applyBorder="1" applyAlignment="1">
      <alignment horizontal="center"/>
    </xf>
    <xf numFmtId="181" fontId="1" fillId="0" borderId="9" xfId="0" applyNumberFormat="1" applyFont="1" applyBorder="1" applyAlignment="1" quotePrefix="1">
      <alignment/>
    </xf>
    <xf numFmtId="181" fontId="23" fillId="0" borderId="9" xfId="0" applyNumberFormat="1" applyFont="1" applyBorder="1" applyAlignment="1">
      <alignment/>
    </xf>
    <xf numFmtId="0" fontId="23" fillId="0" borderId="9" xfId="0" applyFont="1" applyBorder="1" applyAlignment="1">
      <alignment/>
    </xf>
    <xf numFmtId="181" fontId="7" fillId="0" borderId="9" xfId="0" applyNumberFormat="1" applyFont="1" applyBorder="1" applyAlignment="1">
      <alignment/>
    </xf>
    <xf numFmtId="181" fontId="0" fillId="0" borderId="9" xfId="0" applyNumberFormat="1" applyBorder="1" applyAlignment="1">
      <alignment/>
    </xf>
    <xf numFmtId="181" fontId="22" fillId="0" borderId="0" xfId="0" applyNumberFormat="1" applyFont="1" applyAlignment="1">
      <alignment/>
    </xf>
    <xf numFmtId="0" fontId="22" fillId="0" borderId="19" xfId="0" applyFont="1" applyBorder="1" applyAlignment="1">
      <alignment/>
    </xf>
    <xf numFmtId="0" fontId="24" fillId="0" borderId="0" xfId="0" applyFont="1" applyAlignment="1">
      <alignment/>
    </xf>
    <xf numFmtId="0" fontId="25" fillId="0" borderId="0" xfId="0" applyFont="1" applyAlignment="1">
      <alignment/>
    </xf>
    <xf numFmtId="0" fontId="7" fillId="0" borderId="9" xfId="0" applyFont="1" applyBorder="1" applyAlignment="1">
      <alignment/>
    </xf>
    <xf numFmtId="0" fontId="0" fillId="17" borderId="0" xfId="0" applyFill="1" applyAlignment="1">
      <alignment/>
    </xf>
    <xf numFmtId="0" fontId="27" fillId="5" borderId="0" xfId="0" applyFont="1" applyFill="1" applyAlignment="1">
      <alignment horizontal="left"/>
    </xf>
    <xf numFmtId="0" fontId="0" fillId="5" borderId="0" xfId="0" applyFill="1" applyBorder="1" applyAlignment="1">
      <alignment/>
    </xf>
    <xf numFmtId="0" fontId="27" fillId="5" borderId="0" xfId="0" applyFont="1" applyFill="1" applyBorder="1" applyAlignment="1">
      <alignment horizontal="left"/>
    </xf>
    <xf numFmtId="0" fontId="0" fillId="5" borderId="0" xfId="0" applyFill="1" applyBorder="1" applyAlignment="1">
      <alignment horizontal="center"/>
    </xf>
    <xf numFmtId="0" fontId="28" fillId="6" borderId="0" xfId="0" applyFont="1" applyFill="1" applyAlignment="1">
      <alignment/>
    </xf>
    <xf numFmtId="0" fontId="29" fillId="6" borderId="0" xfId="0" applyFont="1" applyFill="1" applyAlignment="1">
      <alignment/>
    </xf>
    <xf numFmtId="181" fontId="7" fillId="0" borderId="0" xfId="0" applyNumberFormat="1" applyFont="1" applyAlignment="1">
      <alignment/>
    </xf>
    <xf numFmtId="0" fontId="7" fillId="0" borderId="0" xfId="0" applyFont="1" applyAlignment="1">
      <alignment horizontal="center"/>
    </xf>
    <xf numFmtId="0" fontId="1" fillId="8" borderId="0" xfId="0" applyFont="1" applyFill="1" applyBorder="1" applyAlignment="1">
      <alignment/>
    </xf>
    <xf numFmtId="0" fontId="1" fillId="9" borderId="0" xfId="0" applyFont="1" applyFill="1" applyAlignment="1">
      <alignment horizontal="center"/>
    </xf>
    <xf numFmtId="0" fontId="1" fillId="10"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1" fillId="15" borderId="0" xfId="0" applyFont="1" applyFill="1" applyAlignment="1">
      <alignment horizontal="center"/>
    </xf>
    <xf numFmtId="0" fontId="1" fillId="16" borderId="0" xfId="0" applyFont="1" applyFill="1" applyAlignment="1">
      <alignment horizontal="center"/>
    </xf>
    <xf numFmtId="0" fontId="2" fillId="3" borderId="0" xfId="0" applyFont="1" applyFill="1" applyAlignment="1">
      <alignment/>
    </xf>
    <xf numFmtId="185" fontId="4" fillId="3" borderId="0" xfId="0" applyNumberFormat="1" applyFont="1" applyFill="1" applyAlignment="1">
      <alignment horizontal="center"/>
    </xf>
    <xf numFmtId="0" fontId="8" fillId="3" borderId="0" xfId="0" applyFont="1" applyFill="1" applyAlignment="1">
      <alignment/>
    </xf>
    <xf numFmtId="0" fontId="4" fillId="3" borderId="0" xfId="0" applyFont="1" applyFill="1" applyBorder="1" applyAlignment="1">
      <alignment/>
    </xf>
    <xf numFmtId="0" fontId="0" fillId="3" borderId="0" xfId="0" applyFill="1" applyBorder="1" applyAlignment="1">
      <alignment/>
    </xf>
    <xf numFmtId="0" fontId="0" fillId="3" borderId="0" xfId="0" applyFill="1" applyBorder="1" applyAlignment="1">
      <alignment/>
    </xf>
    <xf numFmtId="0" fontId="16" fillId="0" borderId="0" xfId="0" applyFont="1" applyAlignment="1">
      <alignment horizontal="right"/>
    </xf>
    <xf numFmtId="22" fontId="27" fillId="0" borderId="0" xfId="0" applyNumberFormat="1" applyFont="1" applyAlignment="1">
      <alignment horizontal="left"/>
    </xf>
    <xf numFmtId="181" fontId="30" fillId="0" borderId="0" xfId="0" applyNumberFormat="1" applyFont="1" applyAlignment="1">
      <alignment/>
    </xf>
    <xf numFmtId="0" fontId="30" fillId="0" borderId="0" xfId="0" applyFont="1" applyAlignment="1">
      <alignment/>
    </xf>
    <xf numFmtId="22" fontId="31" fillId="0" borderId="0" xfId="0" applyNumberFormat="1" applyFont="1" applyAlignment="1">
      <alignment horizontal="left"/>
    </xf>
    <xf numFmtId="181" fontId="0" fillId="0" borderId="20" xfId="0" applyNumberFormat="1" applyBorder="1" applyAlignment="1">
      <alignment/>
    </xf>
    <xf numFmtId="0" fontId="0" fillId="0" borderId="20" xfId="0" applyBorder="1" applyAlignment="1">
      <alignment/>
    </xf>
    <xf numFmtId="0" fontId="0" fillId="0" borderId="1" xfId="0" applyBorder="1" applyAlignment="1">
      <alignment/>
    </xf>
    <xf numFmtId="0" fontId="1" fillId="5" borderId="16" xfId="0" applyFont="1" applyFill="1" applyBorder="1" applyAlignment="1">
      <alignment horizontal="left"/>
    </xf>
    <xf numFmtId="2" fontId="0" fillId="8" borderId="18" xfId="0" applyNumberFormat="1" applyFont="1" applyFill="1" applyBorder="1" applyAlignment="1">
      <alignment horizontal="center"/>
    </xf>
    <xf numFmtId="2" fontId="0" fillId="9" borderId="21" xfId="0" applyNumberFormat="1" applyFill="1" applyBorder="1" applyAlignment="1">
      <alignment horizontal="center"/>
    </xf>
    <xf numFmtId="2" fontId="0" fillId="9" borderId="22" xfId="0" applyNumberFormat="1" applyFill="1" applyBorder="1" applyAlignment="1">
      <alignment horizontal="center"/>
    </xf>
    <xf numFmtId="2" fontId="0" fillId="10" borderId="21" xfId="0" applyNumberFormat="1" applyFill="1" applyBorder="1" applyAlignment="1">
      <alignment horizontal="center"/>
    </xf>
    <xf numFmtId="2" fontId="0" fillId="10" borderId="22" xfId="0" applyNumberFormat="1" applyFill="1" applyBorder="1" applyAlignment="1">
      <alignment horizontal="center"/>
    </xf>
    <xf numFmtId="2" fontId="0" fillId="11" borderId="21" xfId="0" applyNumberFormat="1" applyFill="1" applyBorder="1" applyAlignment="1">
      <alignment horizontal="center"/>
    </xf>
    <xf numFmtId="2" fontId="0" fillId="11" borderId="22" xfId="0" applyNumberFormat="1" applyFill="1" applyBorder="1" applyAlignment="1">
      <alignment horizontal="center"/>
    </xf>
    <xf numFmtId="0" fontId="32" fillId="6" borderId="0" xfId="0" applyFont="1" applyFill="1" applyAlignment="1">
      <alignment/>
    </xf>
    <xf numFmtId="0" fontId="33" fillId="6" borderId="0" xfId="0" applyFont="1" applyFill="1" applyAlignment="1">
      <alignment/>
    </xf>
    <xf numFmtId="0" fontId="34" fillId="6" borderId="0" xfId="0" applyFont="1" applyFill="1" applyAlignment="1">
      <alignment/>
    </xf>
    <xf numFmtId="0" fontId="30" fillId="6" borderId="0" xfId="0" applyFont="1" applyFill="1" applyAlignment="1">
      <alignment/>
    </xf>
    <xf numFmtId="0" fontId="35" fillId="6" borderId="0" xfId="0" applyFont="1" applyFill="1" applyAlignment="1">
      <alignment/>
    </xf>
    <xf numFmtId="0" fontId="36" fillId="6" borderId="0" xfId="0" applyFont="1" applyFill="1" applyAlignment="1">
      <alignment/>
    </xf>
    <xf numFmtId="0" fontId="37" fillId="6" borderId="0" xfId="0" applyFont="1" applyFill="1" applyAlignment="1">
      <alignment/>
    </xf>
    <xf numFmtId="0" fontId="30" fillId="6" borderId="23" xfId="0" applyFont="1" applyFill="1" applyBorder="1" applyAlignment="1">
      <alignment/>
    </xf>
    <xf numFmtId="0" fontId="30" fillId="6" borderId="20" xfId="0" applyFont="1" applyFill="1" applyBorder="1" applyAlignment="1">
      <alignment/>
    </xf>
    <xf numFmtId="0" fontId="30" fillId="6" borderId="1" xfId="0" applyFont="1" applyFill="1" applyBorder="1" applyAlignment="1">
      <alignment/>
    </xf>
    <xf numFmtId="0" fontId="30" fillId="6" borderId="24" xfId="0" applyFont="1" applyFill="1" applyBorder="1" applyAlignment="1">
      <alignment/>
    </xf>
    <xf numFmtId="0" fontId="0" fillId="6" borderId="1" xfId="0" applyFill="1" applyBorder="1" applyAlignment="1">
      <alignment/>
    </xf>
    <xf numFmtId="0" fontId="0" fillId="6" borderId="25" xfId="0" applyFill="1" applyBorder="1" applyAlignment="1">
      <alignment/>
    </xf>
    <xf numFmtId="0" fontId="0" fillId="6" borderId="20" xfId="0" applyFill="1" applyBorder="1" applyAlignment="1">
      <alignment/>
    </xf>
    <xf numFmtId="0" fontId="0" fillId="6" borderId="24" xfId="0" applyFill="1" applyBorder="1" applyAlignment="1">
      <alignment/>
    </xf>
    <xf numFmtId="0" fontId="30" fillId="6" borderId="0" xfId="0" applyFont="1" applyFill="1" applyBorder="1" applyAlignment="1">
      <alignment/>
    </xf>
    <xf numFmtId="0" fontId="30" fillId="6" borderId="13" xfId="0" applyFont="1" applyFill="1" applyBorder="1" applyAlignment="1">
      <alignment/>
    </xf>
    <xf numFmtId="0" fontId="30" fillId="6" borderId="2" xfId="0" applyFont="1" applyFill="1" applyBorder="1" applyAlignment="1">
      <alignment/>
    </xf>
    <xf numFmtId="0" fontId="38" fillId="6" borderId="0" xfId="0" applyFont="1" applyFill="1" applyAlignment="1">
      <alignment/>
    </xf>
    <xf numFmtId="0" fontId="38" fillId="6" borderId="0" xfId="0" applyFont="1" applyFill="1" applyBorder="1" applyAlignment="1">
      <alignment/>
    </xf>
    <xf numFmtId="0" fontId="0" fillId="0" borderId="24" xfId="0" applyBorder="1" applyAlignment="1">
      <alignment horizontal="center"/>
    </xf>
    <xf numFmtId="0" fontId="0" fillId="18" borderId="0" xfId="0" applyFill="1" applyAlignment="1">
      <alignment/>
    </xf>
    <xf numFmtId="0" fontId="1" fillId="18" borderId="0" xfId="0" applyFont="1" applyFill="1" applyAlignment="1">
      <alignment/>
    </xf>
    <xf numFmtId="0" fontId="0" fillId="5" borderId="20" xfId="0" applyFill="1" applyBorder="1" applyAlignment="1">
      <alignment horizontal="center"/>
    </xf>
    <xf numFmtId="1" fontId="0" fillId="10" borderId="26" xfId="0" applyNumberFormat="1" applyFill="1" applyBorder="1" applyAlignment="1">
      <alignment horizontal="center"/>
    </xf>
    <xf numFmtId="0" fontId="40" fillId="6" borderId="0" xfId="0" applyFont="1" applyFill="1" applyAlignment="1">
      <alignment/>
    </xf>
    <xf numFmtId="0" fontId="41" fillId="2" borderId="0" xfId="0" applyFont="1" applyFill="1" applyAlignment="1">
      <alignment horizontal="center"/>
    </xf>
    <xf numFmtId="0" fontId="44" fillId="3" borderId="0" xfId="0" applyFont="1" applyFill="1" applyAlignment="1">
      <alignment/>
    </xf>
    <xf numFmtId="0" fontId="45" fillId="3" borderId="0" xfId="0" applyFont="1" applyFill="1" applyAlignment="1">
      <alignment/>
    </xf>
    <xf numFmtId="0" fontId="5" fillId="3" borderId="0" xfId="0" applyFont="1" applyFill="1" applyAlignment="1">
      <alignment/>
    </xf>
    <xf numFmtId="0" fontId="3" fillId="3" borderId="0" xfId="0" applyFont="1" applyFill="1" applyAlignment="1">
      <alignment/>
    </xf>
    <xf numFmtId="2" fontId="0" fillId="3" borderId="0" xfId="0" applyNumberFormat="1" applyFill="1" applyAlignment="1">
      <alignment/>
    </xf>
    <xf numFmtId="0" fontId="3" fillId="3" borderId="20" xfId="0" applyFont="1" applyFill="1" applyBorder="1" applyAlignment="1">
      <alignment/>
    </xf>
    <xf numFmtId="0" fontId="0" fillId="3" borderId="20" xfId="0" applyFill="1" applyBorder="1" applyAlignment="1">
      <alignment/>
    </xf>
    <xf numFmtId="182" fontId="0" fillId="3" borderId="20" xfId="0" applyNumberFormat="1" applyFill="1" applyBorder="1" applyAlignment="1">
      <alignment/>
    </xf>
    <xf numFmtId="0" fontId="4" fillId="3" borderId="20" xfId="0" applyFont="1" applyFill="1" applyBorder="1" applyAlignment="1">
      <alignment/>
    </xf>
    <xf numFmtId="185" fontId="4" fillId="3" borderId="1" xfId="0" applyNumberFormat="1" applyFont="1" applyFill="1" applyBorder="1" applyAlignment="1">
      <alignment horizontal="center"/>
    </xf>
    <xf numFmtId="0" fontId="8" fillId="3" borderId="20" xfId="0" applyFont="1" applyFill="1" applyBorder="1" applyAlignment="1">
      <alignment/>
    </xf>
    <xf numFmtId="0" fontId="0" fillId="3" borderId="1" xfId="0" applyFill="1" applyBorder="1" applyAlignment="1">
      <alignment/>
    </xf>
    <xf numFmtId="0" fontId="49" fillId="3" borderId="23" xfId="0" applyFont="1" applyFill="1" applyBorder="1" applyAlignment="1">
      <alignment/>
    </xf>
    <xf numFmtId="0" fontId="46" fillId="3" borderId="24" xfId="0" applyFont="1" applyFill="1" applyBorder="1" applyAlignment="1">
      <alignment/>
    </xf>
    <xf numFmtId="0" fontId="47" fillId="3" borderId="24" xfId="0" applyFont="1" applyFill="1" applyBorder="1" applyAlignment="1">
      <alignment/>
    </xf>
    <xf numFmtId="0" fontId="48" fillId="3" borderId="24" xfId="0" applyFont="1" applyFill="1" applyBorder="1" applyAlignment="1">
      <alignment/>
    </xf>
    <xf numFmtId="182" fontId="0" fillId="3" borderId="24" xfId="0" applyNumberFormat="1" applyFill="1" applyBorder="1" applyAlignment="1">
      <alignment/>
    </xf>
    <xf numFmtId="2" fontId="6" fillId="0" borderId="0" xfId="0" applyNumberFormat="1" applyFont="1" applyBorder="1" applyAlignment="1">
      <alignment/>
    </xf>
    <xf numFmtId="0" fontId="30" fillId="0" borderId="0" xfId="0" applyFont="1" applyBorder="1" applyAlignment="1">
      <alignment/>
    </xf>
    <xf numFmtId="0" fontId="0" fillId="0" borderId="11" xfId="0" applyBorder="1" applyAlignment="1">
      <alignment/>
    </xf>
    <xf numFmtId="0" fontId="0" fillId="0" borderId="12" xfId="0" applyBorder="1" applyAlignment="1">
      <alignment/>
    </xf>
    <xf numFmtId="0" fontId="0" fillId="18" borderId="0" xfId="0" applyFill="1" applyAlignment="1">
      <alignment horizontal="center"/>
    </xf>
    <xf numFmtId="0" fontId="1" fillId="18" borderId="0" xfId="0" applyFont="1" applyFill="1" applyAlignment="1">
      <alignment horizontal="center"/>
    </xf>
    <xf numFmtId="0" fontId="0" fillId="14" borderId="9" xfId="0" applyFill="1" applyBorder="1" applyAlignment="1">
      <alignment horizontal="center"/>
    </xf>
    <xf numFmtId="0" fontId="0" fillId="14" borderId="0" xfId="0" applyFill="1" applyAlignment="1">
      <alignment horizontal="center"/>
    </xf>
    <xf numFmtId="2" fontId="0" fillId="14" borderId="9" xfId="0" applyNumberFormat="1" applyFill="1" applyBorder="1" applyAlignment="1">
      <alignment/>
    </xf>
    <xf numFmtId="2" fontId="0" fillId="14" borderId="9" xfId="0" applyNumberFormat="1" applyFill="1" applyBorder="1" applyAlignment="1">
      <alignment horizontal="center"/>
    </xf>
    <xf numFmtId="0" fontId="0" fillId="14" borderId="9" xfId="0" applyNumberFormat="1" applyFill="1" applyBorder="1" applyAlignment="1">
      <alignment horizontal="center"/>
    </xf>
    <xf numFmtId="0" fontId="0" fillId="4" borderId="9" xfId="0" applyFill="1" applyBorder="1" applyAlignment="1">
      <alignment horizontal="center"/>
    </xf>
    <xf numFmtId="2" fontId="0" fillId="4" borderId="9" xfId="0" applyNumberFormat="1" applyFill="1" applyBorder="1" applyAlignment="1">
      <alignment horizontal="center"/>
    </xf>
    <xf numFmtId="0" fontId="0" fillId="4" borderId="0" xfId="0" applyFill="1" applyAlignment="1">
      <alignment horizontal="center"/>
    </xf>
    <xf numFmtId="0" fontId="0" fillId="3" borderId="9" xfId="0" applyFill="1" applyBorder="1" applyAlignment="1">
      <alignment horizontal="center"/>
    </xf>
    <xf numFmtId="2" fontId="0" fillId="3" borderId="9" xfId="0" applyNumberFormat="1" applyFill="1" applyBorder="1" applyAlignment="1">
      <alignment horizontal="center"/>
    </xf>
    <xf numFmtId="2" fontId="0" fillId="15" borderId="9" xfId="0" applyNumberFormat="1" applyFill="1" applyBorder="1" applyAlignment="1">
      <alignment horizontal="center"/>
    </xf>
    <xf numFmtId="2" fontId="0" fillId="5" borderId="9" xfId="0" applyNumberFormat="1" applyFill="1" applyBorder="1" applyAlignment="1">
      <alignment horizontal="center"/>
    </xf>
    <xf numFmtId="2" fontId="0" fillId="16" borderId="9" xfId="0" applyNumberFormat="1" applyFill="1" applyBorder="1" applyAlignment="1">
      <alignment/>
    </xf>
    <xf numFmtId="2" fontId="0" fillId="8" borderId="9" xfId="0" applyNumberFormat="1" applyFill="1" applyBorder="1" applyAlignment="1">
      <alignment/>
    </xf>
    <xf numFmtId="2" fontId="50" fillId="0" borderId="7" xfId="0" applyNumberFormat="1" applyFont="1" applyFill="1" applyBorder="1" applyAlignment="1">
      <alignment horizontal="center"/>
    </xf>
    <xf numFmtId="2" fontId="50" fillId="0" borderId="6" xfId="0" applyNumberFormat="1" applyFont="1" applyFill="1" applyBorder="1" applyAlignment="1">
      <alignment horizontal="center"/>
    </xf>
    <xf numFmtId="0" fontId="0" fillId="0" borderId="6" xfId="0" applyFill="1" applyBorder="1" applyAlignment="1">
      <alignment horizontal="center"/>
    </xf>
    <xf numFmtId="0" fontId="1" fillId="10" borderId="24" xfId="0" applyFont="1" applyFill="1" applyBorder="1" applyAlignment="1">
      <alignment horizontal="left"/>
    </xf>
    <xf numFmtId="0" fontId="1" fillId="10" borderId="2" xfId="0" applyFont="1" applyFill="1" applyBorder="1" applyAlignment="1">
      <alignment horizontal="left"/>
    </xf>
    <xf numFmtId="0" fontId="1" fillId="0" borderId="0" xfId="0" applyFont="1" applyAlignment="1">
      <alignment horizontal="left"/>
    </xf>
    <xf numFmtId="0" fontId="6" fillId="15" borderId="13" xfId="0" applyFont="1" applyFill="1" applyBorder="1" applyAlignment="1">
      <alignment horizontal="left"/>
    </xf>
    <xf numFmtId="0" fontId="1" fillId="15" borderId="24" xfId="0" applyFont="1" applyFill="1" applyBorder="1" applyAlignment="1">
      <alignment horizontal="left"/>
    </xf>
    <xf numFmtId="0" fontId="53" fillId="2" borderId="0" xfId="0" applyFont="1" applyFill="1" applyAlignment="1">
      <alignment horizontal="center"/>
    </xf>
    <xf numFmtId="0" fontId="54" fillId="10" borderId="24" xfId="0" applyFont="1" applyFill="1" applyBorder="1" applyAlignment="1">
      <alignment horizontal="left"/>
    </xf>
    <xf numFmtId="0" fontId="54" fillId="10" borderId="2" xfId="0" applyFont="1" applyFill="1" applyBorder="1" applyAlignment="1">
      <alignment horizontal="left"/>
    </xf>
    <xf numFmtId="0" fontId="53" fillId="5" borderId="0" xfId="0" applyFont="1" applyFill="1" applyAlignment="1">
      <alignment horizontal="center"/>
    </xf>
    <xf numFmtId="0" fontId="53" fillId="0" borderId="0" xfId="0" applyFont="1" applyFill="1" applyBorder="1" applyAlignment="1">
      <alignment horizontal="center"/>
    </xf>
    <xf numFmtId="0" fontId="53" fillId="0" borderId="2" xfId="0" applyFont="1" applyFill="1" applyBorder="1" applyAlignment="1">
      <alignment horizontal="center"/>
    </xf>
    <xf numFmtId="0" fontId="53" fillId="5" borderId="0" xfId="0" applyFont="1" applyFill="1" applyBorder="1" applyAlignment="1">
      <alignment horizontal="center"/>
    </xf>
    <xf numFmtId="0" fontId="53" fillId="0" borderId="0" xfId="0" applyFont="1" applyAlignment="1">
      <alignment horizontal="center"/>
    </xf>
    <xf numFmtId="0" fontId="55" fillId="2" borderId="0" xfId="0" applyFont="1" applyFill="1" applyAlignment="1">
      <alignment horizontal="left"/>
    </xf>
    <xf numFmtId="0" fontId="58" fillId="10" borderId="24" xfId="0" applyFont="1" applyFill="1" applyBorder="1" applyAlignment="1">
      <alignment horizontal="left"/>
    </xf>
    <xf numFmtId="0" fontId="58" fillId="10" borderId="25" xfId="0" applyFont="1" applyFill="1" applyBorder="1" applyAlignment="1">
      <alignment horizontal="left"/>
    </xf>
    <xf numFmtId="0" fontId="58" fillId="10" borderId="2" xfId="0" applyFont="1" applyFill="1" applyBorder="1" applyAlignment="1">
      <alignment horizontal="left"/>
    </xf>
    <xf numFmtId="0" fontId="58" fillId="10" borderId="14" xfId="0" applyFont="1" applyFill="1" applyBorder="1" applyAlignment="1">
      <alignment horizontal="left"/>
    </xf>
    <xf numFmtId="0" fontId="59" fillId="2" borderId="0" xfId="0" applyFont="1" applyFill="1" applyAlignment="1">
      <alignment horizontal="center"/>
    </xf>
    <xf numFmtId="0" fontId="60" fillId="10" borderId="24" xfId="0" applyFont="1" applyFill="1" applyBorder="1" applyAlignment="1">
      <alignment horizontal="left"/>
    </xf>
    <xf numFmtId="0" fontId="59" fillId="5" borderId="0" xfId="0" applyFont="1" applyFill="1" applyAlignment="1">
      <alignment horizontal="center"/>
    </xf>
    <xf numFmtId="0" fontId="59" fillId="0" borderId="0" xfId="0" applyFont="1" applyFill="1" applyBorder="1" applyAlignment="1">
      <alignment horizontal="center"/>
    </xf>
    <xf numFmtId="0" fontId="59" fillId="0" borderId="2" xfId="0" applyFont="1" applyFill="1" applyBorder="1" applyAlignment="1">
      <alignment horizontal="center"/>
    </xf>
    <xf numFmtId="0" fontId="59" fillId="0" borderId="0" xfId="0" applyFont="1" applyAlignment="1">
      <alignment horizontal="center"/>
    </xf>
    <xf numFmtId="0" fontId="53" fillId="5" borderId="0" xfId="0" applyFont="1" applyFill="1" applyAlignment="1">
      <alignment horizontal="left"/>
    </xf>
    <xf numFmtId="0" fontId="62" fillId="10" borderId="2" xfId="0" applyFont="1" applyFill="1" applyBorder="1" applyAlignment="1">
      <alignment horizontal="left"/>
    </xf>
    <xf numFmtId="0" fontId="61" fillId="5" borderId="0" xfId="0" applyFont="1" applyFill="1" applyAlignment="1">
      <alignment horizontal="center"/>
    </xf>
    <xf numFmtId="0" fontId="61" fillId="0" borderId="2" xfId="0" applyFont="1" applyFill="1" applyBorder="1" applyAlignment="1">
      <alignment horizontal="center"/>
    </xf>
    <xf numFmtId="0" fontId="61" fillId="5" borderId="0" xfId="0" applyFont="1" applyFill="1" applyBorder="1" applyAlignment="1">
      <alignment horizontal="center"/>
    </xf>
    <xf numFmtId="0" fontId="61" fillId="2" borderId="0" xfId="0" applyFont="1" applyFill="1" applyAlignment="1">
      <alignment horizontal="center"/>
    </xf>
    <xf numFmtId="0" fontId="62" fillId="10" borderId="24" xfId="0" applyFont="1" applyFill="1" applyBorder="1" applyAlignment="1">
      <alignment horizontal="left"/>
    </xf>
    <xf numFmtId="0" fontId="61" fillId="0" borderId="0" xfId="0" applyFont="1" applyAlignment="1">
      <alignment horizontal="center"/>
    </xf>
    <xf numFmtId="0" fontId="0" fillId="5" borderId="15" xfId="0" applyFill="1" applyBorder="1" applyAlignment="1">
      <alignment/>
    </xf>
    <xf numFmtId="0" fontId="0" fillId="0" borderId="15" xfId="0" applyBorder="1" applyAlignment="1">
      <alignment/>
    </xf>
    <xf numFmtId="180" fontId="61" fillId="0" borderId="0" xfId="0" applyNumberFormat="1" applyFont="1" applyFill="1" applyBorder="1" applyAlignment="1">
      <alignment horizontal="center"/>
    </xf>
    <xf numFmtId="180" fontId="61" fillId="0" borderId="2" xfId="0" applyNumberFormat="1" applyFont="1" applyFill="1" applyBorder="1" applyAlignment="1">
      <alignment horizontal="center"/>
    </xf>
    <xf numFmtId="180" fontId="61" fillId="5" borderId="0" xfId="0" applyNumberFormat="1" applyFont="1" applyFill="1" applyAlignment="1">
      <alignment horizontal="center"/>
    </xf>
    <xf numFmtId="180" fontId="61" fillId="5" borderId="0" xfId="0" applyNumberFormat="1" applyFont="1" applyFill="1" applyBorder="1" applyAlignment="1">
      <alignment horizontal="center"/>
    </xf>
    <xf numFmtId="180" fontId="0" fillId="0" borderId="24" xfId="0" applyNumberFormat="1" applyBorder="1" applyAlignment="1">
      <alignment horizontal="center"/>
    </xf>
    <xf numFmtId="189" fontId="4" fillId="2" borderId="0" xfId="0" applyNumberFormat="1" applyFont="1" applyFill="1" applyAlignment="1">
      <alignment horizontal="center"/>
    </xf>
    <xf numFmtId="0" fontId="39" fillId="2" borderId="0" xfId="0" applyFont="1" applyFill="1" applyAlignment="1">
      <alignment horizontal="left"/>
    </xf>
    <xf numFmtId="0" fontId="62" fillId="10" borderId="0" xfId="0" applyFont="1" applyFill="1" applyBorder="1" applyAlignment="1">
      <alignment horizontal="left"/>
    </xf>
    <xf numFmtId="0" fontId="63" fillId="10" borderId="0" xfId="0" applyFont="1" applyFill="1" applyBorder="1" applyAlignment="1">
      <alignment horizontal="left"/>
    </xf>
    <xf numFmtId="0" fontId="58" fillId="10" borderId="24" xfId="0" applyFont="1" applyFill="1" applyBorder="1" applyAlignment="1">
      <alignment/>
    </xf>
    <xf numFmtId="182" fontId="61" fillId="0" borderId="2" xfId="0" applyNumberFormat="1" applyFont="1" applyFill="1" applyBorder="1" applyAlignment="1">
      <alignment horizontal="center"/>
    </xf>
    <xf numFmtId="182" fontId="61" fillId="5" borderId="0" xfId="0" applyNumberFormat="1" applyFont="1" applyFill="1" applyAlignment="1">
      <alignment horizontal="center"/>
    </xf>
    <xf numFmtId="182" fontId="61" fillId="5" borderId="0" xfId="0" applyNumberFormat="1" applyFont="1" applyFill="1" applyBorder="1" applyAlignment="1">
      <alignment horizontal="center"/>
    </xf>
    <xf numFmtId="182" fontId="0" fillId="0" borderId="24" xfId="0" applyNumberFormat="1" applyBorder="1" applyAlignment="1">
      <alignment horizontal="center"/>
    </xf>
    <xf numFmtId="180" fontId="64" fillId="0" borderId="0" xfId="0" applyNumberFormat="1" applyFont="1" applyFill="1" applyBorder="1" applyAlignment="1">
      <alignment horizontal="center"/>
    </xf>
    <xf numFmtId="0" fontId="64" fillId="5" borderId="0" xfId="0" applyFont="1" applyFill="1" applyAlignment="1">
      <alignment horizontal="center"/>
    </xf>
    <xf numFmtId="180" fontId="0" fillId="0" borderId="0" xfId="0" applyNumberFormat="1" applyFill="1" applyBorder="1" applyAlignment="1">
      <alignment horizontal="center"/>
    </xf>
    <xf numFmtId="0" fontId="65" fillId="18" borderId="0" xfId="0" applyFont="1" applyFill="1" applyAlignment="1">
      <alignment/>
    </xf>
    <xf numFmtId="0" fontId="7" fillId="7" borderId="0" xfId="0" applyFont="1" applyFill="1" applyAlignment="1">
      <alignment/>
    </xf>
    <xf numFmtId="2" fontId="0" fillId="9" borderId="26" xfId="0" applyNumberFormat="1" applyFill="1" applyBorder="1" applyAlignment="1">
      <alignment horizontal="center"/>
    </xf>
    <xf numFmtId="2" fontId="0" fillId="10" borderId="26" xfId="0" applyNumberFormat="1" applyFill="1" applyBorder="1" applyAlignment="1">
      <alignment horizontal="center"/>
    </xf>
    <xf numFmtId="2" fontId="0" fillId="11" borderId="26" xfId="0" applyNumberFormat="1" applyFill="1" applyBorder="1" applyAlignment="1">
      <alignment horizontal="center"/>
    </xf>
    <xf numFmtId="2" fontId="0" fillId="12" borderId="9" xfId="0" applyNumberFormat="1" applyFill="1" applyBorder="1" applyAlignment="1">
      <alignment horizontal="center"/>
    </xf>
    <xf numFmtId="2" fontId="0" fillId="13" borderId="9" xfId="0" applyNumberFormat="1" applyFill="1" applyBorder="1" applyAlignment="1">
      <alignment horizontal="center"/>
    </xf>
    <xf numFmtId="2" fontId="0" fillId="10" borderId="27" xfId="0" applyNumberFormat="1" applyFill="1" applyBorder="1" applyAlignment="1">
      <alignment horizontal="center"/>
    </xf>
    <xf numFmtId="2" fontId="0" fillId="11" borderId="27" xfId="0" applyNumberFormat="1" applyFill="1" applyBorder="1" applyAlignment="1">
      <alignment horizontal="center"/>
    </xf>
    <xf numFmtId="1" fontId="0" fillId="9" borderId="21" xfId="0" applyNumberFormat="1" applyFill="1" applyBorder="1" applyAlignment="1">
      <alignment horizontal="center"/>
    </xf>
    <xf numFmtId="1" fontId="0" fillId="9" borderId="26" xfId="0" applyNumberFormat="1" applyFill="1" applyBorder="1" applyAlignment="1">
      <alignment horizontal="center"/>
    </xf>
    <xf numFmtId="1" fontId="0" fillId="10" borderId="21" xfId="0" applyNumberFormat="1" applyFill="1" applyBorder="1" applyAlignment="1">
      <alignment horizontal="center"/>
    </xf>
    <xf numFmtId="1" fontId="0" fillId="11" borderId="21" xfId="0" applyNumberFormat="1" applyFill="1" applyBorder="1" applyAlignment="1">
      <alignment horizontal="center"/>
    </xf>
    <xf numFmtId="1" fontId="0" fillId="11" borderId="26" xfId="0" applyNumberFormat="1" applyFill="1" applyBorder="1" applyAlignment="1">
      <alignment horizontal="center"/>
    </xf>
    <xf numFmtId="1" fontId="0" fillId="12" borderId="9" xfId="0" applyNumberFormat="1" applyFill="1" applyBorder="1" applyAlignment="1">
      <alignment horizontal="center"/>
    </xf>
    <xf numFmtId="1" fontId="0" fillId="13" borderId="9" xfId="0" applyNumberFormat="1" applyFill="1" applyBorder="1" applyAlignment="1">
      <alignment horizontal="center"/>
    </xf>
    <xf numFmtId="1" fontId="0" fillId="0" borderId="10" xfId="0" applyNumberFormat="1" applyFill="1" applyBorder="1" applyAlignment="1">
      <alignment horizontal="center"/>
    </xf>
    <xf numFmtId="0" fontId="1" fillId="4" borderId="28" xfId="0" applyFont="1" applyFill="1" applyBorder="1" applyAlignment="1">
      <alignment horizontal="center"/>
    </xf>
    <xf numFmtId="2" fontId="0" fillId="0" borderId="7" xfId="0" applyNumberFormat="1" applyFill="1" applyBorder="1" applyAlignment="1">
      <alignment horizontal="center"/>
    </xf>
    <xf numFmtId="2" fontId="50" fillId="3" borderId="0" xfId="0" applyNumberFormat="1" applyFont="1" applyFill="1" applyBorder="1" applyAlignment="1">
      <alignment horizontal="center"/>
    </xf>
    <xf numFmtId="0" fontId="1" fillId="0" borderId="9" xfId="0" applyFont="1" applyFill="1" applyBorder="1" applyAlignment="1">
      <alignment horizontal="center"/>
    </xf>
    <xf numFmtId="0" fontId="0" fillId="0" borderId="9" xfId="0" applyFill="1" applyBorder="1" applyAlignment="1">
      <alignment horizontal="center"/>
    </xf>
    <xf numFmtId="182" fontId="0" fillId="0" borderId="9" xfId="0" applyNumberFormat="1" applyFill="1" applyBorder="1" applyAlignment="1">
      <alignment horizontal="center"/>
    </xf>
    <xf numFmtId="0" fontId="27" fillId="11" borderId="0" xfId="0" applyFont="1" applyFill="1" applyAlignment="1">
      <alignment/>
    </xf>
    <xf numFmtId="0" fontId="30" fillId="11" borderId="0" xfId="0" applyFont="1" applyFill="1" applyAlignment="1">
      <alignment/>
    </xf>
    <xf numFmtId="2" fontId="6" fillId="11" borderId="0" xfId="0" applyNumberFormat="1" applyFont="1" applyFill="1" applyAlignment="1">
      <alignment horizontal="left"/>
    </xf>
    <xf numFmtId="2" fontId="0" fillId="0" borderId="0" xfId="0" applyNumberFormat="1" applyFill="1" applyBorder="1" applyAlignment="1">
      <alignment horizontal="center"/>
    </xf>
    <xf numFmtId="1" fontId="53" fillId="0" borderId="0" xfId="0" applyNumberFormat="1" applyFont="1" applyFill="1" applyBorder="1" applyAlignment="1">
      <alignment horizontal="center"/>
    </xf>
    <xf numFmtId="180" fontId="0" fillId="0" borderId="0" xfId="0" applyNumberFormat="1" applyAlignment="1">
      <alignment horizontal="center"/>
    </xf>
    <xf numFmtId="2" fontId="8" fillId="0" borderId="0" xfId="0" applyNumberFormat="1" applyFont="1" applyFill="1" applyBorder="1" applyAlignment="1">
      <alignment horizontal="center"/>
    </xf>
    <xf numFmtId="2" fontId="1" fillId="10" borderId="24" xfId="0" applyNumberFormat="1" applyFont="1" applyFill="1" applyBorder="1" applyAlignment="1">
      <alignment horizontal="left"/>
    </xf>
    <xf numFmtId="2" fontId="1" fillId="10" borderId="2" xfId="0" applyNumberFormat="1" applyFont="1" applyFill="1" applyBorder="1" applyAlignment="1">
      <alignment horizontal="left"/>
    </xf>
    <xf numFmtId="2" fontId="0" fillId="5" borderId="0" xfId="0" applyNumberFormat="1" applyFill="1" applyAlignment="1">
      <alignment horizontal="center"/>
    </xf>
    <xf numFmtId="2" fontId="27" fillId="5" borderId="0" xfId="0" applyNumberFormat="1" applyFont="1" applyFill="1" applyAlignment="1">
      <alignment horizontal="left"/>
    </xf>
    <xf numFmtId="2" fontId="0" fillId="0" borderId="2" xfId="0" applyNumberFormat="1" applyFill="1" applyBorder="1" applyAlignment="1">
      <alignment horizontal="center"/>
    </xf>
    <xf numFmtId="2" fontId="0" fillId="5" borderId="0" xfId="0" applyNumberFormat="1" applyFill="1" applyBorder="1" applyAlignment="1">
      <alignment horizontal="center"/>
    </xf>
    <xf numFmtId="2" fontId="27" fillId="5" borderId="0" xfId="0" applyNumberFormat="1" applyFont="1" applyFill="1" applyBorder="1" applyAlignment="1">
      <alignment horizontal="left"/>
    </xf>
    <xf numFmtId="2" fontId="0" fillId="0" borderId="24" xfId="0" applyNumberFormat="1" applyBorder="1" applyAlignment="1">
      <alignment horizontal="center"/>
    </xf>
    <xf numFmtId="2" fontId="66" fillId="0" borderId="7" xfId="0" applyNumberFormat="1" applyFont="1" applyFill="1" applyBorder="1" applyAlignment="1">
      <alignment horizontal="center"/>
    </xf>
    <xf numFmtId="0" fontId="0" fillId="0" borderId="11" xfId="0" applyFont="1" applyFill="1" applyBorder="1" applyAlignment="1">
      <alignment/>
    </xf>
    <xf numFmtId="0" fontId="0" fillId="0" borderId="11" xfId="0" applyFont="1" applyFill="1" applyBorder="1" applyAlignment="1">
      <alignment/>
    </xf>
    <xf numFmtId="1" fontId="50" fillId="0" borderId="7" xfId="0" applyNumberFormat="1" applyFont="1" applyFill="1" applyBorder="1" applyAlignment="1">
      <alignment horizontal="center"/>
    </xf>
    <xf numFmtId="0" fontId="0" fillId="0" borderId="10" xfId="0" applyFont="1" applyFill="1" applyBorder="1" applyAlignment="1">
      <alignment/>
    </xf>
    <xf numFmtId="2" fontId="67" fillId="0" borderId="9" xfId="0" applyNumberFormat="1" applyFont="1" applyFill="1" applyBorder="1" applyAlignment="1">
      <alignment horizontal="center"/>
    </xf>
    <xf numFmtId="191" fontId="16" fillId="0" borderId="0" xfId="19" applyNumberFormat="1" applyFont="1" applyAlignment="1">
      <alignment horizontal="center"/>
    </xf>
    <xf numFmtId="2" fontId="16" fillId="0" borderId="0" xfId="0" applyNumberFormat="1" applyFont="1" applyFill="1" applyAlignment="1">
      <alignment horizontal="right"/>
    </xf>
    <xf numFmtId="0" fontId="0" fillId="0" borderId="0" xfId="0" applyAlignment="1">
      <alignment horizontal="right"/>
    </xf>
    <xf numFmtId="0" fontId="7" fillId="0" borderId="20" xfId="0" applyFont="1" applyBorder="1" applyAlignment="1">
      <alignment/>
    </xf>
    <xf numFmtId="0" fontId="70" fillId="11" borderId="0" xfId="0" applyFont="1" applyFill="1" applyAlignment="1">
      <alignment/>
    </xf>
    <xf numFmtId="182" fontId="70" fillId="11" borderId="0" xfId="0" applyNumberFormat="1" applyFont="1" applyFill="1" applyAlignment="1">
      <alignment/>
    </xf>
    <xf numFmtId="0" fontId="71" fillId="11" borderId="0" xfId="0" applyFont="1" applyFill="1" applyAlignment="1">
      <alignment horizontal="right"/>
    </xf>
    <xf numFmtId="0" fontId="74" fillId="11" borderId="0" xfId="0" applyFont="1" applyFill="1" applyAlignment="1">
      <alignment horizontal="right"/>
    </xf>
    <xf numFmtId="0" fontId="7" fillId="12" borderId="0" xfId="0" applyFont="1" applyFill="1" applyAlignment="1">
      <alignment horizontal="right"/>
    </xf>
    <xf numFmtId="180" fontId="7" fillId="12" borderId="0" xfId="0" applyNumberFormat="1" applyFont="1" applyFill="1" applyAlignment="1">
      <alignment horizontal="center"/>
    </xf>
    <xf numFmtId="0" fontId="7" fillId="12" borderId="0" xfId="0" applyFont="1" applyFill="1" applyAlignment="1">
      <alignment horizontal="left"/>
    </xf>
    <xf numFmtId="2" fontId="0" fillId="12" borderId="0" xfId="0" applyNumberFormat="1" applyFont="1" applyFill="1" applyAlignment="1">
      <alignment horizontal="center"/>
    </xf>
    <xf numFmtId="2" fontId="7" fillId="10" borderId="0" xfId="0" applyNumberFormat="1" applyFont="1" applyFill="1" applyAlignment="1">
      <alignment horizontal="right"/>
    </xf>
    <xf numFmtId="192" fontId="7" fillId="10" borderId="0" xfId="21" applyNumberFormat="1" applyFont="1" applyFill="1" applyAlignment="1">
      <alignment horizontal="center"/>
    </xf>
    <xf numFmtId="182" fontId="0" fillId="10" borderId="0" xfId="0" applyNumberFormat="1" applyFill="1" applyAlignment="1">
      <alignment/>
    </xf>
    <xf numFmtId="0" fontId="7" fillId="11" borderId="0" xfId="0" applyFont="1" applyFill="1" applyAlignment="1">
      <alignment horizontal="left"/>
    </xf>
    <xf numFmtId="0" fontId="0" fillId="0" borderId="23" xfId="0" applyBorder="1" applyAlignment="1">
      <alignment horizontal="right"/>
    </xf>
    <xf numFmtId="14" fontId="6" fillId="11" borderId="0" xfId="0" applyNumberFormat="1" applyFont="1" applyFill="1" applyAlignment="1">
      <alignment/>
    </xf>
    <xf numFmtId="0" fontId="12" fillId="6" borderId="0" xfId="0" applyFont="1" applyFill="1" applyAlignment="1">
      <alignment horizontal="left" wrapText="1"/>
    </xf>
    <xf numFmtId="0" fontId="38" fillId="6" borderId="23" xfId="0" applyFont="1" applyFill="1" applyBorder="1" applyAlignment="1">
      <alignment horizontal="center"/>
    </xf>
    <xf numFmtId="0" fontId="38" fillId="6" borderId="20" xfId="0" applyFont="1" applyFill="1" applyBorder="1" applyAlignment="1">
      <alignment horizontal="center"/>
    </xf>
    <xf numFmtId="0" fontId="38" fillId="6" borderId="1" xfId="0" applyFont="1" applyFill="1" applyBorder="1" applyAlignment="1">
      <alignment horizontal="center"/>
    </xf>
    <xf numFmtId="0" fontId="11" fillId="6" borderId="0" xfId="0" applyFont="1" applyFill="1" applyAlignment="1">
      <alignment horizontal="left" vertical="top" wrapText="1"/>
    </xf>
    <xf numFmtId="0" fontId="12" fillId="6" borderId="0" xfId="0" applyFont="1" applyFill="1" applyAlignment="1">
      <alignment horizontal="left" vertical="top" wrapText="1"/>
    </xf>
    <xf numFmtId="0" fontId="12" fillId="6" borderId="0" xfId="0" applyFont="1" applyFill="1" applyAlignment="1">
      <alignment horizontal="left" vertical="center" wrapText="1"/>
    </xf>
    <xf numFmtId="0" fontId="9" fillId="6" borderId="0" xfId="0" applyFont="1" applyFill="1" applyBorder="1" applyAlignment="1">
      <alignment horizontal="center"/>
    </xf>
    <xf numFmtId="0" fontId="11" fillId="6" borderId="0" xfId="0" applyFont="1" applyFill="1" applyAlignment="1">
      <alignment horizontal="left" wrapText="1"/>
    </xf>
    <xf numFmtId="0" fontId="11" fillId="6"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color rgb="FF000000"/>
      </font>
      <border/>
    </dxf>
    <dxf>
      <font>
        <b/>
        <i val="0"/>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Graphique!$O$4:$O$20</c:f>
              <c:strCache/>
            </c:strRef>
          </c:cat>
          <c:val>
            <c:numRef>
              <c:f>Graphique!$P$4:$P$20</c:f>
              <c:numCache/>
            </c:numRef>
          </c:val>
        </c:ser>
        <c:axId val="31483807"/>
        <c:axId val="14918808"/>
      </c:barChart>
      <c:catAx>
        <c:axId val="31483807"/>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4918808"/>
        <c:crosses val="autoZero"/>
        <c:auto val="1"/>
        <c:lblOffset val="100"/>
        <c:noMultiLvlLbl val="0"/>
      </c:catAx>
      <c:valAx>
        <c:axId val="14918808"/>
        <c:scaling>
          <c:orientation val="minMax"/>
        </c:scaling>
        <c:axPos val="l"/>
        <c:title>
          <c:tx>
            <c:rich>
              <a:bodyPr vert="horz" rot="-5400000" anchor="ctr"/>
              <a:lstStyle/>
              <a:p>
                <a:pPr algn="ctr">
                  <a:defRPr/>
                </a:pPr>
                <a:r>
                  <a:rPr lang="en-US" cap="none" sz="900" b="1" i="0" u="none" baseline="0">
                    <a:latin typeface="Arial"/>
                    <a:ea typeface="Arial"/>
                    <a:cs typeface="Arial"/>
                  </a:rPr>
                  <a:t>% du besoin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1483807"/>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Graphique!$O$21:$O$37</c:f>
              <c:strCache/>
            </c:strRef>
          </c:cat>
          <c:val>
            <c:numRef>
              <c:f>Graphique!$P$21:$P$37</c:f>
              <c:numCache/>
            </c:numRef>
          </c:val>
        </c:ser>
        <c:axId val="51545"/>
        <c:axId val="463906"/>
      </c:barChart>
      <c:catAx>
        <c:axId val="5154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63906"/>
        <c:crosses val="autoZero"/>
        <c:auto val="1"/>
        <c:lblOffset val="100"/>
        <c:noMultiLvlLbl val="0"/>
      </c:catAx>
      <c:valAx>
        <c:axId val="463906"/>
        <c:scaling>
          <c:orientation val="minMax"/>
        </c:scaling>
        <c:axPos val="l"/>
        <c:title>
          <c:tx>
            <c:rich>
              <a:bodyPr vert="horz" rot="-5400000" anchor="ctr"/>
              <a:lstStyle/>
              <a:p>
                <a:pPr algn="ctr">
                  <a:defRPr/>
                </a:pPr>
                <a:r>
                  <a:rPr lang="en-US" cap="none" sz="1000" b="1" i="0" u="none" baseline="0">
                    <a:latin typeface="Arial"/>
                    <a:ea typeface="Arial"/>
                    <a:cs typeface="Arial"/>
                  </a:rPr>
                  <a:t>% du besoin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54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9</xdr:col>
      <xdr:colOff>66675</xdr:colOff>
      <xdr:row>17</xdr:row>
      <xdr:rowOff>85725</xdr:rowOff>
    </xdr:to>
    <xdr:graphicFrame>
      <xdr:nvGraphicFramePr>
        <xdr:cNvPr id="1" name="Chart 3"/>
        <xdr:cNvGraphicFramePr/>
      </xdr:nvGraphicFramePr>
      <xdr:xfrm>
        <a:off x="114300" y="142875"/>
        <a:ext cx="5438775" cy="2714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18</xdr:row>
      <xdr:rowOff>95250</xdr:rowOff>
    </xdr:from>
    <xdr:to>
      <xdr:col>9</xdr:col>
      <xdr:colOff>76200</xdr:colOff>
      <xdr:row>35</xdr:row>
      <xdr:rowOff>66675</xdr:rowOff>
    </xdr:to>
    <xdr:graphicFrame>
      <xdr:nvGraphicFramePr>
        <xdr:cNvPr id="2" name="Chart 4"/>
        <xdr:cNvGraphicFramePr/>
      </xdr:nvGraphicFramePr>
      <xdr:xfrm>
        <a:off x="123825" y="3028950"/>
        <a:ext cx="5438775" cy="2724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K81"/>
  <sheetViews>
    <sheetView tabSelected="1" workbookViewId="0" topLeftCell="A1">
      <selection activeCell="J15" sqref="J15"/>
    </sheetView>
  </sheetViews>
  <sheetFormatPr defaultColWidth="11.421875" defaultRowHeight="12.75"/>
  <cols>
    <col min="1" max="4" width="9.140625" style="57" customWidth="1"/>
    <col min="5" max="5" width="5.421875" style="57" customWidth="1"/>
    <col min="6" max="7" width="9.140625" style="57" customWidth="1"/>
    <col min="8" max="8" width="11.00390625" style="57" customWidth="1"/>
    <col min="9" max="9" width="16.00390625" style="57" customWidth="1"/>
    <col min="10" max="10" width="7.28125" style="57" customWidth="1"/>
    <col min="11" max="11" width="5.7109375" style="57" customWidth="1"/>
    <col min="12" max="21" width="9.140625" style="57" customWidth="1"/>
    <col min="22" max="16384" width="9.140625" style="0" customWidth="1"/>
  </cols>
  <sheetData>
    <row r="1" spans="2:4" s="61" customFormat="1" ht="26.25">
      <c r="B1" s="55" t="s">
        <v>9</v>
      </c>
      <c r="C1" s="10"/>
      <c r="D1" s="11"/>
    </row>
    <row r="2" spans="1:2" ht="23.25">
      <c r="A2" s="56"/>
      <c r="B2" s="160" t="s">
        <v>48</v>
      </c>
    </row>
    <row r="3" spans="1:11" ht="24.75" customHeight="1">
      <c r="A3" s="56"/>
      <c r="B3" s="338" t="s">
        <v>235</v>
      </c>
      <c r="C3" s="339"/>
      <c r="D3" s="339"/>
      <c r="E3" s="339"/>
      <c r="F3" s="339"/>
      <c r="G3" s="340"/>
      <c r="H3" s="68"/>
      <c r="I3" s="376" t="s">
        <v>236</v>
      </c>
      <c r="J3" s="68"/>
      <c r="K3" s="68"/>
    </row>
    <row r="4" spans="1:2" ht="9" customHeight="1">
      <c r="A4" s="56"/>
      <c r="B4" s="58"/>
    </row>
    <row r="5" spans="1:2" ht="15.75">
      <c r="A5" s="56"/>
      <c r="B5" s="59" t="s">
        <v>19</v>
      </c>
    </row>
    <row r="6" spans="1:2" ht="15.75">
      <c r="A6" s="56"/>
      <c r="B6" s="59" t="s">
        <v>21</v>
      </c>
    </row>
    <row r="7" spans="1:2" ht="15.75">
      <c r="A7" s="56"/>
      <c r="B7" s="59" t="s">
        <v>69</v>
      </c>
    </row>
    <row r="8" spans="1:2" ht="15.75">
      <c r="A8" s="56"/>
      <c r="B8" s="59" t="s">
        <v>70</v>
      </c>
    </row>
    <row r="9" spans="1:2" ht="15.75">
      <c r="A9" s="56"/>
      <c r="B9" s="59" t="s">
        <v>71</v>
      </c>
    </row>
    <row r="10" spans="1:2" ht="15.75">
      <c r="A10" s="56"/>
      <c r="B10" s="59" t="s">
        <v>72</v>
      </c>
    </row>
    <row r="11" spans="1:2" ht="15.75">
      <c r="A11" s="56"/>
      <c r="B11" s="59" t="s">
        <v>73</v>
      </c>
    </row>
    <row r="12" spans="1:2" ht="15.75">
      <c r="A12" s="56"/>
      <c r="B12" s="59" t="s">
        <v>74</v>
      </c>
    </row>
    <row r="13" spans="1:2" ht="15.75">
      <c r="A13" s="56"/>
      <c r="B13" s="59" t="s">
        <v>75</v>
      </c>
    </row>
    <row r="14" spans="1:2" ht="15.75">
      <c r="A14" s="56"/>
      <c r="B14" s="59" t="s">
        <v>76</v>
      </c>
    </row>
    <row r="15" spans="1:2" ht="15.75">
      <c r="A15" s="56"/>
      <c r="B15" s="59" t="s">
        <v>178</v>
      </c>
    </row>
    <row r="16" ht="12.75">
      <c r="A16" s="56"/>
    </row>
    <row r="17" spans="1:2" ht="15">
      <c r="A17" s="56"/>
      <c r="B17" s="222" t="s">
        <v>23</v>
      </c>
    </row>
    <row r="18" spans="1:2" ht="15">
      <c r="A18" s="56"/>
      <c r="B18" s="222" t="s">
        <v>22</v>
      </c>
    </row>
    <row r="19" spans="1:2" ht="15.75">
      <c r="A19" s="56"/>
      <c r="B19" s="59"/>
    </row>
    <row r="20" spans="1:2" ht="12.75">
      <c r="A20" s="56"/>
      <c r="B20" s="161" t="s">
        <v>24</v>
      </c>
    </row>
    <row r="21" spans="1:2" ht="12.75">
      <c r="A21" s="56"/>
      <c r="B21" s="60"/>
    </row>
    <row r="22" spans="1:2" ht="12.75">
      <c r="A22" s="56"/>
      <c r="B22" s="60"/>
    </row>
    <row r="23" spans="1:4" ht="13.5">
      <c r="A23" s="384"/>
      <c r="B23" s="384"/>
      <c r="D23" s="99"/>
    </row>
    <row r="24" ht="13.5">
      <c r="D24" s="99"/>
    </row>
    <row r="26" spans="1:10" ht="15.75">
      <c r="A26" s="385"/>
      <c r="B26" s="385"/>
      <c r="C26" s="385"/>
      <c r="D26" s="385"/>
      <c r="E26" s="385"/>
      <c r="F26" s="385"/>
      <c r="G26" s="385"/>
      <c r="H26" s="385"/>
      <c r="I26" s="385"/>
      <c r="J26" s="385"/>
    </row>
    <row r="27" spans="1:10" ht="15.75">
      <c r="A27" s="383"/>
      <c r="B27" s="383"/>
      <c r="C27" s="383"/>
      <c r="D27" s="383"/>
      <c r="E27" s="383"/>
      <c r="F27" s="383"/>
      <c r="G27" s="383"/>
      <c r="H27" s="383"/>
      <c r="I27" s="383"/>
      <c r="J27" s="383"/>
    </row>
    <row r="28" ht="24.75">
      <c r="A28" s="100"/>
    </row>
    <row r="29" spans="1:10" ht="15.75">
      <c r="A29" s="386"/>
      <c r="B29" s="383"/>
      <c r="C29" s="383"/>
      <c r="D29" s="383"/>
      <c r="E29" s="383"/>
      <c r="F29" s="383"/>
      <c r="G29" s="383"/>
      <c r="H29" s="383"/>
      <c r="I29" s="383"/>
      <c r="J29" s="383"/>
    </row>
    <row r="30" spans="1:10" ht="15.75">
      <c r="A30" s="381"/>
      <c r="B30" s="382"/>
      <c r="C30" s="382"/>
      <c r="D30" s="382"/>
      <c r="E30" s="382"/>
      <c r="F30" s="382"/>
      <c r="G30" s="382"/>
      <c r="H30" s="382"/>
      <c r="I30" s="382"/>
      <c r="J30" s="382"/>
    </row>
    <row r="32" ht="24.75">
      <c r="A32" s="100"/>
    </row>
    <row r="33" spans="1:11" ht="15.75">
      <c r="A33" s="383"/>
      <c r="B33" s="383"/>
      <c r="C33" s="383"/>
      <c r="D33" s="383"/>
      <c r="E33" s="383"/>
      <c r="F33" s="383"/>
      <c r="G33" s="383"/>
      <c r="H33" s="383"/>
      <c r="I33" s="383"/>
      <c r="J33" s="383"/>
      <c r="K33" s="383"/>
    </row>
    <row r="34" spans="1:11" ht="45">
      <c r="A34" s="197"/>
      <c r="B34" s="198" t="s">
        <v>49</v>
      </c>
      <c r="C34" s="198"/>
      <c r="D34" s="198"/>
      <c r="E34" s="198"/>
      <c r="F34" s="198"/>
      <c r="G34" s="198"/>
      <c r="H34" s="198"/>
      <c r="I34" s="198"/>
      <c r="J34" s="198"/>
      <c r="K34" s="198"/>
    </row>
    <row r="36" ht="24.75">
      <c r="A36" s="100"/>
    </row>
    <row r="37" spans="1:11" ht="15.75">
      <c r="A37" s="377"/>
      <c r="B37" s="377"/>
      <c r="C37" s="377"/>
      <c r="D37" s="377"/>
      <c r="E37" s="377"/>
      <c r="F37" s="377"/>
      <c r="G37" s="377"/>
      <c r="H37" s="377"/>
      <c r="I37" s="377"/>
      <c r="J37" s="377"/>
      <c r="K37" s="377"/>
    </row>
    <row r="39" spans="1:2" ht="33.75">
      <c r="A39" s="100"/>
      <c r="B39" s="199" t="s">
        <v>51</v>
      </c>
    </row>
    <row r="40" ht="33">
      <c r="B40" s="199" t="s">
        <v>50</v>
      </c>
    </row>
    <row r="52" ht="27">
      <c r="B52" s="203" t="s">
        <v>52</v>
      </c>
    </row>
    <row r="53" ht="27">
      <c r="B53" s="203" t="s">
        <v>53</v>
      </c>
    </row>
    <row r="57" ht="13.5" thickBot="1"/>
    <row r="58" spans="2:8" ht="18.75" thickBot="1">
      <c r="B58" s="204" t="s">
        <v>54</v>
      </c>
      <c r="C58" s="205"/>
      <c r="D58" s="205"/>
      <c r="E58" s="206"/>
      <c r="F58" s="212"/>
      <c r="G58" s="212"/>
      <c r="H58" s="212"/>
    </row>
    <row r="59" spans="2:8" ht="18.75" thickBot="1">
      <c r="B59" s="212"/>
      <c r="C59" s="213" t="s">
        <v>18</v>
      </c>
      <c r="D59" s="214"/>
      <c r="E59" s="214"/>
      <c r="F59" s="206"/>
      <c r="G59" s="212"/>
      <c r="H59" s="212"/>
    </row>
    <row r="60" spans="2:8" ht="18.75" thickBot="1">
      <c r="B60" s="212"/>
      <c r="C60" s="212"/>
      <c r="D60" s="213" t="s">
        <v>55</v>
      </c>
      <c r="E60" s="214"/>
      <c r="F60" s="214"/>
      <c r="G60" s="206"/>
      <c r="H60" s="212"/>
    </row>
    <row r="61" spans="2:8" ht="18.75" thickBot="1">
      <c r="B61" s="212"/>
      <c r="C61" s="212"/>
      <c r="D61" s="212"/>
      <c r="E61" s="213" t="s">
        <v>56</v>
      </c>
      <c r="F61" s="214"/>
      <c r="G61" s="214"/>
      <c r="H61" s="206"/>
    </row>
    <row r="62" spans="2:9" ht="18.75" thickBot="1">
      <c r="B62" s="200"/>
      <c r="C62" s="200"/>
      <c r="D62" s="200"/>
      <c r="E62" s="200"/>
      <c r="F62" s="213" t="s">
        <v>57</v>
      </c>
      <c r="G62" s="212"/>
      <c r="H62" s="212"/>
      <c r="I62" s="209"/>
    </row>
    <row r="63" spans="2:10" ht="18.75" thickBot="1">
      <c r="B63" s="200"/>
      <c r="C63" s="200"/>
      <c r="D63" s="200"/>
      <c r="E63" s="200"/>
      <c r="F63" s="200"/>
      <c r="G63" s="204" t="s">
        <v>58</v>
      </c>
      <c r="H63" s="207"/>
      <c r="I63" s="211"/>
      <c r="J63" s="209"/>
    </row>
    <row r="64" spans="2:11" ht="18.75" thickBot="1">
      <c r="B64" s="200"/>
      <c r="C64" s="200"/>
      <c r="D64" s="200"/>
      <c r="E64" s="200"/>
      <c r="F64" s="200"/>
      <c r="G64" s="200"/>
      <c r="H64" s="204" t="s">
        <v>59</v>
      </c>
      <c r="I64" s="210"/>
      <c r="J64" s="210"/>
      <c r="K64" s="208"/>
    </row>
    <row r="71" ht="25.5">
      <c r="B71" s="201" t="s">
        <v>67</v>
      </c>
    </row>
    <row r="72" spans="3:9" ht="25.5">
      <c r="C72" s="201" t="s">
        <v>68</v>
      </c>
      <c r="D72" s="201"/>
      <c r="E72" s="201"/>
      <c r="F72" s="201"/>
      <c r="G72" s="201"/>
      <c r="H72" s="201"/>
      <c r="I72" s="201"/>
    </row>
    <row r="73" spans="3:9" ht="25.5">
      <c r="C73" s="201"/>
      <c r="D73" s="201"/>
      <c r="E73" s="201"/>
      <c r="F73" s="201"/>
      <c r="G73" s="201"/>
      <c r="H73" s="201"/>
      <c r="I73" s="201"/>
    </row>
    <row r="74" spans="2:9" ht="23.25">
      <c r="B74" s="202" t="s">
        <v>60</v>
      </c>
      <c r="C74" s="202"/>
      <c r="D74" s="202"/>
      <c r="E74" s="202"/>
      <c r="F74" s="202"/>
      <c r="G74" s="202"/>
      <c r="H74" s="202"/>
      <c r="I74" s="202"/>
    </row>
    <row r="75" spans="2:9" ht="24" thickBot="1">
      <c r="B75" s="202"/>
      <c r="C75" s="202"/>
      <c r="D75" s="202"/>
      <c r="E75" s="202"/>
      <c r="F75" s="202"/>
      <c r="G75" s="202"/>
      <c r="H75" s="202"/>
      <c r="I75" s="202"/>
    </row>
    <row r="76" spans="2:10" ht="24" thickBot="1">
      <c r="B76" s="202"/>
      <c r="C76" s="378" t="s">
        <v>61</v>
      </c>
      <c r="D76" s="379"/>
      <c r="E76" s="380"/>
      <c r="F76" s="216"/>
      <c r="G76" s="216"/>
      <c r="H76" s="215"/>
      <c r="I76" s="215"/>
      <c r="J76" s="215"/>
    </row>
    <row r="77" spans="2:10" ht="24" thickBot="1">
      <c r="B77" s="202"/>
      <c r="C77" s="216"/>
      <c r="D77" s="378" t="s">
        <v>62</v>
      </c>
      <c r="E77" s="379"/>
      <c r="F77" s="380"/>
      <c r="G77" s="216"/>
      <c r="H77" s="215"/>
      <c r="I77" s="215"/>
      <c r="J77" s="215"/>
    </row>
    <row r="78" spans="2:10" ht="24" thickBot="1">
      <c r="B78" s="202"/>
      <c r="C78" s="216"/>
      <c r="D78" s="216"/>
      <c r="E78" s="378" t="s">
        <v>63</v>
      </c>
      <c r="F78" s="379"/>
      <c r="G78" s="380"/>
      <c r="H78" s="215"/>
      <c r="I78" s="215"/>
      <c r="J78" s="215"/>
    </row>
    <row r="79" spans="2:10" ht="24" thickBot="1">
      <c r="B79" s="202"/>
      <c r="C79" s="216"/>
      <c r="D79" s="216"/>
      <c r="E79" s="216"/>
      <c r="F79" s="378" t="s">
        <v>64</v>
      </c>
      <c r="G79" s="379"/>
      <c r="H79" s="380"/>
      <c r="I79" s="215"/>
      <c r="J79" s="215"/>
    </row>
    <row r="80" spans="2:10" ht="24" thickBot="1">
      <c r="B80" s="202"/>
      <c r="C80" s="215"/>
      <c r="D80" s="215"/>
      <c r="E80" s="215"/>
      <c r="F80" s="215"/>
      <c r="G80" s="378" t="s">
        <v>66</v>
      </c>
      <c r="H80" s="379"/>
      <c r="I80" s="380"/>
      <c r="J80" s="215"/>
    </row>
    <row r="81" spans="2:10" ht="24" thickBot="1">
      <c r="B81" s="202"/>
      <c r="C81" s="215"/>
      <c r="D81" s="215"/>
      <c r="E81" s="215"/>
      <c r="F81" s="215"/>
      <c r="G81" s="215"/>
      <c r="H81" s="378" t="s">
        <v>65</v>
      </c>
      <c r="I81" s="379"/>
      <c r="J81" s="380"/>
    </row>
  </sheetData>
  <mergeCells count="13">
    <mergeCell ref="A23:B23"/>
    <mergeCell ref="A26:J26"/>
    <mergeCell ref="A27:J27"/>
    <mergeCell ref="A29:J29"/>
    <mergeCell ref="A37:K37"/>
    <mergeCell ref="G80:I80"/>
    <mergeCell ref="H81:J81"/>
    <mergeCell ref="A30:J30"/>
    <mergeCell ref="A33:K33"/>
    <mergeCell ref="C76:E76"/>
    <mergeCell ref="D77:F77"/>
    <mergeCell ref="E78:G78"/>
    <mergeCell ref="F79:H79"/>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BC140"/>
  <sheetViews>
    <sheetView zoomScale="85" zoomScaleNormal="85" workbookViewId="0" topLeftCell="A1">
      <pane xSplit="2" ySplit="3" topLeftCell="C4" activePane="bottomRight" state="frozen"/>
      <selection pane="topLeft" activeCell="A1" sqref="A1"/>
      <selection pane="topRight" activeCell="C1" sqref="C1"/>
      <selection pane="bottomLeft" activeCell="A4" sqref="A4"/>
      <selection pane="bottomRight" activeCell="E12" sqref="E12"/>
    </sheetView>
  </sheetViews>
  <sheetFormatPr defaultColWidth="11.421875" defaultRowHeight="12.75"/>
  <cols>
    <col min="1" max="1" width="2.421875" style="0" customWidth="1"/>
    <col min="2" max="2" width="37.28125" style="0" customWidth="1"/>
    <col min="3" max="3" width="6.00390625" style="1" bestFit="1" customWidth="1"/>
    <col min="4" max="5" width="6.00390625" style="1" customWidth="1"/>
    <col min="6" max="6" width="7.421875" style="1" bestFit="1" customWidth="1"/>
    <col min="7" max="7" width="6.7109375" style="1" bestFit="1" customWidth="1"/>
    <col min="8" max="8" width="6.140625" style="1" bestFit="1" customWidth="1"/>
    <col min="9" max="9" width="7.7109375" style="1" bestFit="1" customWidth="1"/>
    <col min="10" max="10" width="5.8515625" style="1" bestFit="1" customWidth="1"/>
    <col min="11" max="11" width="6.140625" style="1" bestFit="1" customWidth="1"/>
    <col min="12" max="12" width="6.00390625" style="1" bestFit="1" customWidth="1"/>
    <col min="13" max="13" width="8.7109375" style="1" bestFit="1" customWidth="1"/>
    <col min="14" max="14" width="6.28125" style="1" bestFit="1" customWidth="1"/>
    <col min="15" max="15" width="7.00390625" style="287" bestFit="1" customWidth="1"/>
    <col min="16" max="16" width="8.57421875" style="1" bestFit="1" customWidth="1"/>
    <col min="17" max="17" width="6.00390625" style="1" bestFit="1" customWidth="1"/>
    <col min="18" max="18" width="7.140625" style="5" bestFit="1" customWidth="1"/>
    <col min="19" max="19" width="5.8515625" style="5" bestFit="1" customWidth="1"/>
    <col min="20" max="20" width="7.140625" style="5" bestFit="1" customWidth="1"/>
    <col min="21" max="21" width="7.7109375" style="5" bestFit="1" customWidth="1"/>
    <col min="22" max="22" width="8.140625" style="5" bestFit="1" customWidth="1"/>
    <col min="23" max="23" width="6.8515625" style="5" bestFit="1" customWidth="1"/>
    <col min="24" max="24" width="5.8515625" style="5" bestFit="1" customWidth="1"/>
    <col min="25" max="25" width="5.57421875" style="5" bestFit="1" customWidth="1"/>
    <col min="26" max="26" width="5.8515625" style="5" customWidth="1"/>
    <col min="27" max="27" width="6.140625" style="5" bestFit="1" customWidth="1"/>
    <col min="28" max="29" width="5.140625" style="5" bestFit="1" customWidth="1"/>
    <col min="30" max="30" width="6.00390625" style="1" bestFit="1" customWidth="1"/>
    <col min="31" max="32" width="6.00390625" style="276" bestFit="1" customWidth="1"/>
    <col min="33" max="33" width="5.421875" style="276" bestFit="1" customWidth="1"/>
    <col min="34" max="34" width="8.28125" style="295" customWidth="1"/>
    <col min="35" max="35" width="10.7109375" style="295" customWidth="1"/>
    <col min="36" max="36" width="8.140625" style="1" customWidth="1"/>
    <col min="37" max="37" width="6.00390625" style="1" bestFit="1" customWidth="1"/>
    <col min="38" max="40" width="5.00390625" style="1" bestFit="1" customWidth="1"/>
    <col min="41" max="45" width="9.140625" style="1" customWidth="1"/>
    <col min="46" max="16384" width="9.140625" style="0" customWidth="1"/>
  </cols>
  <sheetData>
    <row r="1" spans="4:45" s="61" customFormat="1" ht="27" thickBot="1">
      <c r="D1" s="55" t="s">
        <v>9</v>
      </c>
      <c r="F1" s="44"/>
      <c r="G1" s="44"/>
      <c r="H1" s="44"/>
      <c r="I1" s="44"/>
      <c r="J1" s="44"/>
      <c r="K1" s="44"/>
      <c r="L1" s="44"/>
      <c r="M1" s="223" t="s">
        <v>20</v>
      </c>
      <c r="N1" s="44"/>
      <c r="O1" s="282"/>
      <c r="P1" s="277" t="s">
        <v>141</v>
      </c>
      <c r="Q1" s="44"/>
      <c r="R1" s="95"/>
      <c r="S1" s="95"/>
      <c r="T1" s="95"/>
      <c r="U1" s="95"/>
      <c r="V1" s="95"/>
      <c r="W1" s="95"/>
      <c r="X1" s="95"/>
      <c r="Y1" s="95"/>
      <c r="Z1" s="95"/>
      <c r="AA1" s="95"/>
      <c r="AB1" s="95"/>
      <c r="AC1" s="95"/>
      <c r="AD1" s="44"/>
      <c r="AE1" s="269"/>
      <c r="AF1" s="269"/>
      <c r="AG1" s="269"/>
      <c r="AH1" s="293"/>
      <c r="AI1" s="293"/>
      <c r="AJ1" s="44"/>
      <c r="AK1" s="44"/>
      <c r="AL1" s="44"/>
      <c r="AM1" s="44"/>
      <c r="AN1" s="44"/>
      <c r="AO1" s="44"/>
      <c r="AP1" s="44"/>
      <c r="AQ1" s="44"/>
      <c r="AR1" s="44"/>
      <c r="AS1" s="44"/>
    </row>
    <row r="2" spans="1:43" s="266" customFormat="1" ht="18.75" thickBot="1">
      <c r="A2" s="82"/>
      <c r="B2" s="267" t="s">
        <v>88</v>
      </c>
      <c r="C2" s="268"/>
      <c r="D2" s="264"/>
      <c r="E2" s="264"/>
      <c r="F2" s="264"/>
      <c r="G2" s="264" t="s">
        <v>27</v>
      </c>
      <c r="H2" s="264" t="s">
        <v>83</v>
      </c>
      <c r="I2" s="264" t="s">
        <v>82</v>
      </c>
      <c r="J2" s="264" t="s">
        <v>27</v>
      </c>
      <c r="K2" s="264" t="s">
        <v>80</v>
      </c>
      <c r="L2" s="264"/>
      <c r="M2" s="264"/>
      <c r="N2" s="264"/>
      <c r="O2" s="283"/>
      <c r="P2" s="264"/>
      <c r="Q2" s="264"/>
      <c r="R2" s="345" t="s">
        <v>92</v>
      </c>
      <c r="S2" s="345"/>
      <c r="T2" s="345"/>
      <c r="U2" s="345"/>
      <c r="V2" s="345"/>
      <c r="W2" s="345"/>
      <c r="X2" s="345"/>
      <c r="Y2" s="345"/>
      <c r="Z2" s="345"/>
      <c r="AA2" s="345"/>
      <c r="AB2" s="345" t="s">
        <v>106</v>
      </c>
      <c r="AC2" s="345" t="s">
        <v>107</v>
      </c>
      <c r="AD2" s="270" t="s">
        <v>108</v>
      </c>
      <c r="AE2" s="294" t="s">
        <v>82</v>
      </c>
      <c r="AF2" s="270" t="s">
        <v>112</v>
      </c>
      <c r="AG2" s="270" t="s">
        <v>115</v>
      </c>
      <c r="AH2" s="294" t="s">
        <v>126</v>
      </c>
      <c r="AI2" s="305" t="s">
        <v>127</v>
      </c>
      <c r="AJ2" s="306" t="s">
        <v>132</v>
      </c>
      <c r="AK2" s="307" t="s">
        <v>121</v>
      </c>
      <c r="AL2" s="278"/>
      <c r="AM2" s="278"/>
      <c r="AN2" s="279"/>
      <c r="AO2" s="82"/>
      <c r="AP2" s="82"/>
      <c r="AQ2" s="82"/>
    </row>
    <row r="3" spans="1:43" s="266" customFormat="1" ht="13.5" thickBot="1">
      <c r="A3" s="82"/>
      <c r="C3" s="265" t="s">
        <v>34</v>
      </c>
      <c r="D3" s="265" t="s">
        <v>4</v>
      </c>
      <c r="E3" s="265" t="s">
        <v>5</v>
      </c>
      <c r="F3" s="265" t="s">
        <v>28</v>
      </c>
      <c r="G3" s="265" t="s">
        <v>77</v>
      </c>
      <c r="H3" s="265" t="s">
        <v>78</v>
      </c>
      <c r="I3" s="265" t="s">
        <v>81</v>
      </c>
      <c r="J3" s="265" t="s">
        <v>79</v>
      </c>
      <c r="K3" s="265" t="s">
        <v>81</v>
      </c>
      <c r="L3" s="265" t="s">
        <v>85</v>
      </c>
      <c r="M3" s="265" t="s">
        <v>86</v>
      </c>
      <c r="N3" s="265" t="s">
        <v>87</v>
      </c>
      <c r="O3" s="289" t="s">
        <v>89</v>
      </c>
      <c r="P3" s="265" t="s">
        <v>90</v>
      </c>
      <c r="Q3" s="265" t="s">
        <v>91</v>
      </c>
      <c r="R3" s="346" t="s">
        <v>93</v>
      </c>
      <c r="S3" s="346" t="s">
        <v>95</v>
      </c>
      <c r="T3" s="346" t="s">
        <v>97</v>
      </c>
      <c r="U3" s="346" t="s">
        <v>98</v>
      </c>
      <c r="V3" s="346" t="s">
        <v>99</v>
      </c>
      <c r="W3" s="346" t="s">
        <v>100</v>
      </c>
      <c r="X3" s="346" t="s">
        <v>0</v>
      </c>
      <c r="Y3" s="346" t="s">
        <v>102</v>
      </c>
      <c r="Z3" s="346" t="s">
        <v>3</v>
      </c>
      <c r="AA3" s="346" t="s">
        <v>2</v>
      </c>
      <c r="AB3" s="346" t="s">
        <v>105</v>
      </c>
      <c r="AC3" s="346" t="s">
        <v>1</v>
      </c>
      <c r="AD3" s="271" t="s">
        <v>109</v>
      </c>
      <c r="AE3" s="289" t="s">
        <v>114</v>
      </c>
      <c r="AF3" s="271" t="s">
        <v>113</v>
      </c>
      <c r="AG3" s="271" t="s">
        <v>113</v>
      </c>
      <c r="AH3" s="289" t="s">
        <v>128</v>
      </c>
      <c r="AI3" s="305" t="s">
        <v>127</v>
      </c>
      <c r="AJ3" s="306" t="s">
        <v>133</v>
      </c>
      <c r="AK3" s="280" t="s">
        <v>119</v>
      </c>
      <c r="AL3" s="280" t="s">
        <v>116</v>
      </c>
      <c r="AM3" s="280" t="s">
        <v>117</v>
      </c>
      <c r="AN3" s="281" t="s">
        <v>118</v>
      </c>
      <c r="AO3" s="82"/>
      <c r="AP3" s="82"/>
      <c r="AQ3" s="82"/>
    </row>
    <row r="4" spans="1:43" ht="18.75" thickBot="1">
      <c r="A4" s="40"/>
      <c r="B4" s="40"/>
      <c r="C4" s="156" t="s">
        <v>206</v>
      </c>
      <c r="D4" s="41"/>
      <c r="E4" s="41"/>
      <c r="F4" s="41"/>
      <c r="G4" s="41"/>
      <c r="H4" s="41"/>
      <c r="I4" s="41"/>
      <c r="J4" s="41"/>
      <c r="K4" s="41"/>
      <c r="L4" s="41"/>
      <c r="M4" s="41"/>
      <c r="N4" s="156" t="s">
        <v>206</v>
      </c>
      <c r="O4" s="290"/>
      <c r="P4" s="220"/>
      <c r="Q4" s="41"/>
      <c r="R4" s="347"/>
      <c r="S4" s="347"/>
      <c r="T4" s="347"/>
      <c r="U4" s="347"/>
      <c r="V4" s="347"/>
      <c r="W4" s="347"/>
      <c r="X4" s="348" t="s">
        <v>25</v>
      </c>
      <c r="Y4" s="347"/>
      <c r="Z4" s="347"/>
      <c r="AA4" s="347"/>
      <c r="AB4" s="347"/>
      <c r="AC4" s="347"/>
      <c r="AD4" s="272" t="s">
        <v>11</v>
      </c>
      <c r="AE4" s="313" t="s">
        <v>11</v>
      </c>
      <c r="AF4" s="288" t="s">
        <v>111</v>
      </c>
      <c r="AG4" s="288" t="s">
        <v>111</v>
      </c>
      <c r="AH4" s="290" t="s">
        <v>11</v>
      </c>
      <c r="AI4" s="290"/>
      <c r="AJ4" s="41" t="s">
        <v>134</v>
      </c>
      <c r="AK4" s="41"/>
      <c r="AL4" s="41"/>
      <c r="AM4" s="41"/>
      <c r="AN4" s="41"/>
      <c r="AO4" s="41"/>
      <c r="AP4" s="41"/>
      <c r="AQ4" s="41"/>
    </row>
    <row r="5" spans="1:43" ht="12.75">
      <c r="A5" s="40"/>
      <c r="B5" s="45" t="s">
        <v>122</v>
      </c>
      <c r="C5" s="29">
        <v>14</v>
      </c>
      <c r="D5" s="29"/>
      <c r="E5" s="29">
        <v>50</v>
      </c>
      <c r="F5" s="29">
        <v>1</v>
      </c>
      <c r="G5" s="29">
        <v>88</v>
      </c>
      <c r="H5" s="29">
        <v>2.2</v>
      </c>
      <c r="I5" s="29">
        <v>10.3</v>
      </c>
      <c r="J5" s="29">
        <v>2</v>
      </c>
      <c r="K5" s="29">
        <v>4.6</v>
      </c>
      <c r="L5" s="29">
        <v>17.5</v>
      </c>
      <c r="M5" s="29">
        <v>5.5</v>
      </c>
      <c r="N5" s="29">
        <v>0.9</v>
      </c>
      <c r="O5" s="298">
        <f>L5-M5</f>
        <v>12</v>
      </c>
      <c r="P5" s="29">
        <v>0.6</v>
      </c>
      <c r="Q5" s="29">
        <v>51</v>
      </c>
      <c r="R5" s="341">
        <v>2.5</v>
      </c>
      <c r="S5" s="341">
        <v>0.39</v>
      </c>
      <c r="T5" s="341">
        <v>0.17</v>
      </c>
      <c r="U5" s="341">
        <v>0.42</v>
      </c>
      <c r="V5" s="341">
        <v>0.36</v>
      </c>
      <c r="W5" s="341">
        <v>0.13</v>
      </c>
      <c r="X5" s="341">
        <v>0.06</v>
      </c>
      <c r="Y5" s="341">
        <v>0.36</v>
      </c>
      <c r="Z5" s="341">
        <v>0.02</v>
      </c>
      <c r="AA5" s="341">
        <v>0.14</v>
      </c>
      <c r="AB5" s="341">
        <v>0.13</v>
      </c>
      <c r="AC5" s="341">
        <v>0.51</v>
      </c>
      <c r="AD5" s="273">
        <v>67</v>
      </c>
      <c r="AE5" s="298">
        <f>AD5*I5/100</f>
        <v>6.901</v>
      </c>
      <c r="AF5" s="273">
        <v>3030</v>
      </c>
      <c r="AG5" s="273">
        <v>2955</v>
      </c>
      <c r="AH5" s="298">
        <f>M5-N5</f>
        <v>4.6</v>
      </c>
      <c r="AI5" s="298">
        <f>IF(M5=0,1,(O5+P5)/M5)</f>
        <v>2.290909090909091</v>
      </c>
      <c r="AJ5" s="312">
        <f>(AE5/AF5)*10000</f>
        <v>22.775577557755774</v>
      </c>
      <c r="AK5" s="29"/>
      <c r="AL5" s="29"/>
      <c r="AM5" s="29"/>
      <c r="AN5" s="46"/>
      <c r="AO5" s="41"/>
      <c r="AP5" s="41"/>
      <c r="AQ5" s="41"/>
    </row>
    <row r="6" spans="1:44" ht="12.75">
      <c r="A6" s="40"/>
      <c r="B6" s="45"/>
      <c r="C6" s="29"/>
      <c r="D6" s="29"/>
      <c r="E6" s="29"/>
      <c r="F6" s="29"/>
      <c r="G6" s="314"/>
      <c r="H6" s="314"/>
      <c r="I6" s="314"/>
      <c r="J6" s="314"/>
      <c r="K6" s="314"/>
      <c r="L6" s="314"/>
      <c r="M6" s="314"/>
      <c r="N6" s="314"/>
      <c r="O6" s="298"/>
      <c r="P6" s="29"/>
      <c r="Q6" s="29"/>
      <c r="R6" s="341"/>
      <c r="S6" s="341"/>
      <c r="T6" s="341"/>
      <c r="U6" s="341"/>
      <c r="V6" s="341"/>
      <c r="W6" s="341"/>
      <c r="X6" s="341"/>
      <c r="Y6" s="341"/>
      <c r="Z6" s="341"/>
      <c r="AA6" s="341"/>
      <c r="AB6" s="341"/>
      <c r="AC6" s="341"/>
      <c r="AD6" s="273"/>
      <c r="AE6" s="298"/>
      <c r="AF6" s="273"/>
      <c r="AG6" s="273"/>
      <c r="AH6" s="298"/>
      <c r="AI6" s="298"/>
      <c r="AJ6" s="312"/>
      <c r="AK6" s="29"/>
      <c r="AL6" s="29"/>
      <c r="AM6" s="29"/>
      <c r="AN6" s="46"/>
      <c r="AO6" s="41"/>
      <c r="AP6" s="41"/>
      <c r="AQ6" s="41"/>
      <c r="AR6" s="29"/>
    </row>
    <row r="7" spans="1:44" ht="12.75">
      <c r="A7" s="40"/>
      <c r="B7" s="45" t="s">
        <v>135</v>
      </c>
      <c r="C7" s="29">
        <v>16</v>
      </c>
      <c r="D7" s="29"/>
      <c r="E7" s="29">
        <v>50</v>
      </c>
      <c r="F7" s="29">
        <v>1</v>
      </c>
      <c r="G7" s="314">
        <v>88</v>
      </c>
      <c r="H7" s="29">
        <v>1.6</v>
      </c>
      <c r="I7" s="29">
        <v>10.8</v>
      </c>
      <c r="J7" s="29">
        <v>1.8</v>
      </c>
      <c r="K7" s="29">
        <v>2.2</v>
      </c>
      <c r="L7" s="314">
        <v>11</v>
      </c>
      <c r="M7" s="29">
        <v>3.1</v>
      </c>
      <c r="N7" s="29">
        <v>0.9</v>
      </c>
      <c r="O7" s="298">
        <v>7.9</v>
      </c>
      <c r="P7" s="29">
        <v>0.5</v>
      </c>
      <c r="Q7" s="29">
        <v>60</v>
      </c>
      <c r="R7" s="341">
        <v>2.5</v>
      </c>
      <c r="S7" s="341">
        <v>0.33</v>
      </c>
      <c r="T7" s="341">
        <v>0.18</v>
      </c>
      <c r="U7" s="341">
        <v>0.45</v>
      </c>
      <c r="V7" s="341">
        <v>0.34</v>
      </c>
      <c r="W7" s="341">
        <v>0.14</v>
      </c>
      <c r="X7" s="341">
        <v>0.04</v>
      </c>
      <c r="Y7" s="341">
        <v>0.35</v>
      </c>
      <c r="Z7" s="341">
        <v>0.02</v>
      </c>
      <c r="AA7" s="341">
        <v>0.06</v>
      </c>
      <c r="AB7" s="341">
        <v>0.12</v>
      </c>
      <c r="AC7" s="341">
        <v>0.41</v>
      </c>
      <c r="AD7" s="273">
        <v>77</v>
      </c>
      <c r="AE7" s="298">
        <f>AD7*I7/100</f>
        <v>8.316</v>
      </c>
      <c r="AF7" s="273">
        <v>3090</v>
      </c>
      <c r="AG7" s="273">
        <v>3020</v>
      </c>
      <c r="AH7" s="298">
        <f>M7-N7</f>
        <v>2.2</v>
      </c>
      <c r="AI7" s="298">
        <f>IF(M7=0,1,(O7+P7)/M7)</f>
        <v>2.709677419354839</v>
      </c>
      <c r="AJ7" s="312">
        <f>(AE7/AF7)*10000</f>
        <v>26.912621359223305</v>
      </c>
      <c r="AK7" s="29"/>
      <c r="AL7" s="29"/>
      <c r="AM7" s="29"/>
      <c r="AN7" s="46"/>
      <c r="AO7" s="41"/>
      <c r="AP7" s="41"/>
      <c r="AQ7" s="41"/>
      <c r="AR7" s="29"/>
    </row>
    <row r="8" spans="1:44" ht="12.75">
      <c r="A8" s="40"/>
      <c r="B8" s="45"/>
      <c r="C8" s="29"/>
      <c r="D8" s="29"/>
      <c r="E8" s="29"/>
      <c r="F8" s="29"/>
      <c r="G8" s="314"/>
      <c r="H8" s="314"/>
      <c r="I8" s="314"/>
      <c r="J8" s="314"/>
      <c r="K8" s="314"/>
      <c r="L8" s="314"/>
      <c r="M8" s="314"/>
      <c r="N8" s="314"/>
      <c r="O8" s="298"/>
      <c r="P8" s="314"/>
      <c r="Q8" s="314"/>
      <c r="R8" s="341"/>
      <c r="S8" s="341"/>
      <c r="T8" s="341"/>
      <c r="U8" s="341"/>
      <c r="V8" s="341"/>
      <c r="W8" s="341"/>
      <c r="X8" s="341"/>
      <c r="Y8" s="341"/>
      <c r="Z8" s="341"/>
      <c r="AA8" s="341"/>
      <c r="AB8" s="341"/>
      <c r="AC8" s="341"/>
      <c r="AD8" s="342"/>
      <c r="AE8" s="298"/>
      <c r="AF8" s="273"/>
      <c r="AG8" s="273"/>
      <c r="AH8" s="298"/>
      <c r="AI8" s="298">
        <f>IF(M8=0,1,(O8+P8)/M8)</f>
        <v>1</v>
      </c>
      <c r="AJ8" s="312"/>
      <c r="AK8" s="29"/>
      <c r="AL8" s="29"/>
      <c r="AM8" s="29"/>
      <c r="AN8" s="46"/>
      <c r="AO8" s="41"/>
      <c r="AP8" s="41"/>
      <c r="AQ8" s="41"/>
      <c r="AR8" s="29"/>
    </row>
    <row r="9" spans="1:44" ht="12.75">
      <c r="A9" s="40"/>
      <c r="B9" s="45" t="s">
        <v>158</v>
      </c>
      <c r="C9" s="29">
        <v>16</v>
      </c>
      <c r="D9" s="29"/>
      <c r="E9" s="29">
        <v>20</v>
      </c>
      <c r="F9" s="29">
        <v>1</v>
      </c>
      <c r="G9" s="314">
        <v>90</v>
      </c>
      <c r="H9" s="314">
        <v>6.8</v>
      </c>
      <c r="I9" s="314">
        <v>27.9</v>
      </c>
      <c r="J9" s="314">
        <v>2.7</v>
      </c>
      <c r="K9" s="314">
        <v>25.2</v>
      </c>
      <c r="L9" s="314">
        <v>42.8</v>
      </c>
      <c r="M9" s="314">
        <v>30.2</v>
      </c>
      <c r="N9" s="314">
        <v>10.1</v>
      </c>
      <c r="O9" s="298">
        <v>12.6</v>
      </c>
      <c r="P9" s="314">
        <v>7.2</v>
      </c>
      <c r="Q9" s="314">
        <v>0</v>
      </c>
      <c r="R9" s="341">
        <v>5</v>
      </c>
      <c r="S9" s="341">
        <v>1</v>
      </c>
      <c r="T9" s="341">
        <v>0.67</v>
      </c>
      <c r="U9" s="341">
        <v>1.2</v>
      </c>
      <c r="V9" s="341">
        <v>1.03</v>
      </c>
      <c r="W9" s="341">
        <v>0.36</v>
      </c>
      <c r="X9" s="341">
        <v>0.35</v>
      </c>
      <c r="Y9" s="341">
        <v>1</v>
      </c>
      <c r="Z9" s="341">
        <v>0.03</v>
      </c>
      <c r="AA9" s="341">
        <v>0.15</v>
      </c>
      <c r="AB9" s="341">
        <v>0.5</v>
      </c>
      <c r="AC9" s="341">
        <v>1.1</v>
      </c>
      <c r="AD9" s="273">
        <v>77</v>
      </c>
      <c r="AE9" s="298">
        <v>21.482999999999997</v>
      </c>
      <c r="AF9" s="273">
        <v>2240</v>
      </c>
      <c r="AG9" s="273">
        <v>2040</v>
      </c>
      <c r="AH9" s="298">
        <v>20.1</v>
      </c>
      <c r="AI9" s="298">
        <f>IF(M9=0,1,(O9+P9)/M9)</f>
        <v>0.6556291390728477</v>
      </c>
      <c r="AJ9" s="312">
        <v>95.90625</v>
      </c>
      <c r="AK9" s="29"/>
      <c r="AL9" s="29"/>
      <c r="AM9" s="29"/>
      <c r="AN9" s="46"/>
      <c r="AO9" s="41"/>
      <c r="AP9" s="41"/>
      <c r="AQ9" s="41"/>
      <c r="AR9" s="29"/>
    </row>
    <row r="10" spans="1:44" ht="12.75">
      <c r="A10" s="40"/>
      <c r="B10" s="354" t="s">
        <v>197</v>
      </c>
      <c r="C10" s="29">
        <v>30</v>
      </c>
      <c r="D10" s="29"/>
      <c r="E10" s="29">
        <v>20</v>
      </c>
      <c r="F10" s="29">
        <v>1</v>
      </c>
      <c r="G10" s="314">
        <v>90</v>
      </c>
      <c r="H10" s="314">
        <v>6.3</v>
      </c>
      <c r="I10" s="314">
        <v>45</v>
      </c>
      <c r="J10" s="314">
        <v>1.8</v>
      </c>
      <c r="K10" s="314">
        <v>6.3</v>
      </c>
      <c r="L10" s="314">
        <v>13.2</v>
      </c>
      <c r="M10" s="314">
        <v>8.2</v>
      </c>
      <c r="N10" s="314">
        <v>0.6</v>
      </c>
      <c r="O10" s="298">
        <f>L10-M10</f>
        <v>5</v>
      </c>
      <c r="P10" s="314">
        <v>6.9</v>
      </c>
      <c r="Q10" s="314">
        <v>0</v>
      </c>
      <c r="R10" s="341">
        <v>8</v>
      </c>
      <c r="S10" s="341">
        <v>2.84</v>
      </c>
      <c r="T10" s="341">
        <v>0.63</v>
      </c>
      <c r="U10" s="341">
        <v>1.31</v>
      </c>
      <c r="V10" s="341">
        <v>1.76</v>
      </c>
      <c r="W10" s="341">
        <v>0.6</v>
      </c>
      <c r="X10" s="341">
        <v>0.29</v>
      </c>
      <c r="Y10" s="341">
        <v>0.61</v>
      </c>
      <c r="Z10" s="341">
        <v>0.02</v>
      </c>
      <c r="AA10" s="341">
        <v>0.04</v>
      </c>
      <c r="AB10" s="341">
        <v>0.27</v>
      </c>
      <c r="AC10" s="341">
        <v>1.95</v>
      </c>
      <c r="AD10" s="273">
        <v>83</v>
      </c>
      <c r="AE10" s="298">
        <f>AD10*I10/100</f>
        <v>37.35</v>
      </c>
      <c r="AF10" s="273">
        <v>3300</v>
      </c>
      <c r="AG10" s="273">
        <v>2880</v>
      </c>
      <c r="AH10" s="298">
        <f>M10-N10</f>
        <v>7.6</v>
      </c>
      <c r="AI10" s="298">
        <f>IF(M10=0,1,(O10+P10)/M10)</f>
        <v>1.4512195121951221</v>
      </c>
      <c r="AJ10" s="312">
        <f>(AE10/AF10)*10000</f>
        <v>113.18181818181819</v>
      </c>
      <c r="AK10" s="29"/>
      <c r="AL10" s="29"/>
      <c r="AM10" s="29"/>
      <c r="AN10" s="46"/>
      <c r="AO10" s="41"/>
      <c r="AP10" s="41"/>
      <c r="AQ10" s="41"/>
      <c r="AR10" s="29"/>
    </row>
    <row r="11" spans="1:44" ht="12.75">
      <c r="A11" s="40"/>
      <c r="B11" s="45"/>
      <c r="C11" s="29"/>
      <c r="D11" s="29"/>
      <c r="E11" s="29"/>
      <c r="F11" s="29"/>
      <c r="G11" s="314"/>
      <c r="H11" s="314"/>
      <c r="I11" s="314"/>
      <c r="J11" s="314"/>
      <c r="K11" s="314"/>
      <c r="L11" s="314"/>
      <c r="M11" s="314"/>
      <c r="N11" s="314"/>
      <c r="O11" s="298"/>
      <c r="P11" s="314"/>
      <c r="Q11" s="314"/>
      <c r="R11" s="341"/>
      <c r="S11" s="341"/>
      <c r="T11" s="341"/>
      <c r="U11" s="341"/>
      <c r="V11" s="341"/>
      <c r="W11" s="341"/>
      <c r="X11" s="341"/>
      <c r="Y11" s="341"/>
      <c r="Z11" s="341"/>
      <c r="AA11" s="341"/>
      <c r="AB11" s="341"/>
      <c r="AC11" s="341"/>
      <c r="AD11" s="342"/>
      <c r="AE11" s="298"/>
      <c r="AF11" s="273"/>
      <c r="AG11" s="273"/>
      <c r="AH11" s="298"/>
      <c r="AI11" s="298"/>
      <c r="AJ11" s="312"/>
      <c r="AK11" s="29"/>
      <c r="AL11" s="29"/>
      <c r="AM11" s="29"/>
      <c r="AN11" s="46"/>
      <c r="AO11" s="41"/>
      <c r="AP11" s="41"/>
      <c r="AQ11" s="41"/>
      <c r="AR11" s="29"/>
    </row>
    <row r="12" spans="1:44" ht="12.75">
      <c r="A12" s="40"/>
      <c r="B12" s="354" t="s">
        <v>198</v>
      </c>
      <c r="C12" s="29">
        <v>15</v>
      </c>
      <c r="D12" s="29"/>
      <c r="E12" s="29">
        <v>18</v>
      </c>
      <c r="F12" s="29">
        <v>1</v>
      </c>
      <c r="G12" s="314">
        <v>90</v>
      </c>
      <c r="H12" s="314">
        <v>7.2</v>
      </c>
      <c r="I12" s="314">
        <v>9</v>
      </c>
      <c r="J12" s="314">
        <v>1</v>
      </c>
      <c r="K12" s="314">
        <v>18</v>
      </c>
      <c r="L12" s="314">
        <v>42.8</v>
      </c>
      <c r="M12" s="314">
        <v>21.2</v>
      </c>
      <c r="N12" s="314">
        <v>1.8</v>
      </c>
      <c r="O12" s="298">
        <f>L12-M12</f>
        <v>21.599999999999998</v>
      </c>
      <c r="P12" s="314">
        <v>25</v>
      </c>
      <c r="Q12" s="314">
        <v>0</v>
      </c>
      <c r="R12" s="341">
        <v>6</v>
      </c>
      <c r="S12" s="341">
        <v>0.53</v>
      </c>
      <c r="T12" s="341">
        <v>0.19</v>
      </c>
      <c r="U12" s="341">
        <v>0.31</v>
      </c>
      <c r="V12" s="341">
        <v>0.44</v>
      </c>
      <c r="W12" s="341">
        <v>0.09</v>
      </c>
      <c r="X12" s="341">
        <v>0.76</v>
      </c>
      <c r="Y12" s="341">
        <v>0.1</v>
      </c>
      <c r="Z12" s="341">
        <v>0.2</v>
      </c>
      <c r="AA12" s="341">
        <v>0.1</v>
      </c>
      <c r="AB12" s="341">
        <v>0.23</v>
      </c>
      <c r="AC12" s="341">
        <v>0.49</v>
      </c>
      <c r="AD12" s="342">
        <v>50</v>
      </c>
      <c r="AE12" s="298">
        <f>AD12*I12/100</f>
        <v>4.5</v>
      </c>
      <c r="AF12" s="273">
        <v>2480</v>
      </c>
      <c r="AG12" s="273">
        <v>2420</v>
      </c>
      <c r="AH12" s="298">
        <f>M12-N12</f>
        <v>19.4</v>
      </c>
      <c r="AI12" s="298">
        <f>IF(M12=0,1,(O12+P12)/M12)</f>
        <v>2.1981132075471694</v>
      </c>
      <c r="AJ12" s="312">
        <f>(AE12/AF12)*10000</f>
        <v>18.14516129032258</v>
      </c>
      <c r="AK12" s="29"/>
      <c r="AL12" s="29"/>
      <c r="AM12" s="29"/>
      <c r="AN12" s="46"/>
      <c r="AO12" s="41"/>
      <c r="AP12" s="41"/>
      <c r="AQ12" s="41"/>
      <c r="AR12" s="29"/>
    </row>
    <row r="13" spans="1:44" ht="12.75">
      <c r="A13" s="40"/>
      <c r="B13" s="45" t="s">
        <v>176</v>
      </c>
      <c r="C13" s="29">
        <v>9</v>
      </c>
      <c r="D13" s="29"/>
      <c r="E13" s="29">
        <v>10</v>
      </c>
      <c r="F13" s="29">
        <v>1</v>
      </c>
      <c r="G13" s="314">
        <v>90</v>
      </c>
      <c r="H13" s="314">
        <v>6.1</v>
      </c>
      <c r="I13" s="314">
        <v>3.6</v>
      </c>
      <c r="J13" s="314">
        <v>1.2</v>
      </c>
      <c r="K13" s="314">
        <v>39.5</v>
      </c>
      <c r="L13" s="314">
        <v>75</v>
      </c>
      <c r="M13" s="314">
        <v>47.4</v>
      </c>
      <c r="N13" s="314">
        <v>8</v>
      </c>
      <c r="O13" s="298">
        <f>L13-M13</f>
        <v>27.6</v>
      </c>
      <c r="P13" s="314">
        <v>2.2</v>
      </c>
      <c r="Q13" s="314">
        <v>0.5</v>
      </c>
      <c r="R13" s="341"/>
      <c r="S13" s="341"/>
      <c r="T13" s="341"/>
      <c r="U13" s="341"/>
      <c r="V13" s="341"/>
      <c r="W13" s="341"/>
      <c r="X13" s="341">
        <v>0.38</v>
      </c>
      <c r="Y13" s="341">
        <v>0.08</v>
      </c>
      <c r="Z13" s="341">
        <v>0.16</v>
      </c>
      <c r="AA13" s="341">
        <v>0.46</v>
      </c>
      <c r="AB13" s="341">
        <v>0.09</v>
      </c>
      <c r="AC13" s="341">
        <v>0.95</v>
      </c>
      <c r="AD13" s="342">
        <v>15</v>
      </c>
      <c r="AE13" s="298">
        <f>AD13*I13/100</f>
        <v>0.54</v>
      </c>
      <c r="AF13" s="273">
        <v>660</v>
      </c>
      <c r="AG13" s="273">
        <v>640</v>
      </c>
      <c r="AH13" s="298">
        <f>M13-N13</f>
        <v>39.4</v>
      </c>
      <c r="AI13" s="298">
        <f>IF(M13=0,1,(O13+P13)/M13)</f>
        <v>0.6286919831223629</v>
      </c>
      <c r="AJ13" s="312">
        <f>(AE13/AF13)*10000</f>
        <v>8.181818181818183</v>
      </c>
      <c r="AK13" s="29"/>
      <c r="AL13" s="29"/>
      <c r="AM13" s="29"/>
      <c r="AN13" s="46"/>
      <c r="AO13" s="41"/>
      <c r="AP13" s="41"/>
      <c r="AQ13" s="41"/>
      <c r="AR13" s="29"/>
    </row>
    <row r="14" spans="1:44" ht="12.75">
      <c r="A14" s="40"/>
      <c r="B14" s="355" t="s">
        <v>199</v>
      </c>
      <c r="C14" s="29">
        <v>12</v>
      </c>
      <c r="D14" s="29"/>
      <c r="E14" s="29">
        <v>60</v>
      </c>
      <c r="F14" s="29">
        <v>1</v>
      </c>
      <c r="G14" s="314">
        <v>90</v>
      </c>
      <c r="H14" s="314">
        <v>9.9</v>
      </c>
      <c r="I14" s="314">
        <v>15.3</v>
      </c>
      <c r="J14" s="314">
        <v>3.2</v>
      </c>
      <c r="K14" s="314">
        <v>26.1</v>
      </c>
      <c r="L14" s="314">
        <v>41.8</v>
      </c>
      <c r="M14" s="314">
        <v>32.6</v>
      </c>
      <c r="N14" s="314">
        <v>7.3</v>
      </c>
      <c r="O14" s="298">
        <f>L14-M14</f>
        <v>9.199999999999996</v>
      </c>
      <c r="P14" s="314">
        <v>6.8</v>
      </c>
      <c r="Q14" s="314">
        <v>0</v>
      </c>
      <c r="R14" s="341">
        <v>3</v>
      </c>
      <c r="S14" s="341">
        <v>0.66</v>
      </c>
      <c r="T14" s="341">
        <v>0.23</v>
      </c>
      <c r="U14" s="341">
        <v>0.41</v>
      </c>
      <c r="V14" s="341">
        <v>0.63</v>
      </c>
      <c r="W14" s="341">
        <v>0.25</v>
      </c>
      <c r="X14" s="341">
        <v>1.5</v>
      </c>
      <c r="Y14" s="341">
        <v>0.26</v>
      </c>
      <c r="Z14" s="341">
        <v>0.07</v>
      </c>
      <c r="AA14" s="341">
        <v>0.48</v>
      </c>
      <c r="AB14" s="341">
        <v>0.27</v>
      </c>
      <c r="AC14" s="341">
        <v>2.1</v>
      </c>
      <c r="AD14" s="342">
        <v>58</v>
      </c>
      <c r="AE14" s="298">
        <f>AD14*I14/100</f>
        <v>8.874</v>
      </c>
      <c r="AF14" s="273">
        <v>1770</v>
      </c>
      <c r="AG14" s="273">
        <v>1660</v>
      </c>
      <c r="AH14" s="298">
        <f>M14-N14</f>
        <v>25.3</v>
      </c>
      <c r="AI14" s="298">
        <f>IF(M14=0,1,(O14+P14)/M14)</f>
        <v>0.4907975460122698</v>
      </c>
      <c r="AJ14" s="312">
        <f>(AE14/AF14)*10000</f>
        <v>50.13559322033898</v>
      </c>
      <c r="AK14" s="29"/>
      <c r="AL14" s="29"/>
      <c r="AM14" s="29"/>
      <c r="AN14" s="46"/>
      <c r="AO14" s="41"/>
      <c r="AP14" s="41"/>
      <c r="AQ14" s="41"/>
      <c r="AR14" s="29"/>
    </row>
    <row r="15" spans="1:44" ht="12.75">
      <c r="A15" s="40"/>
      <c r="B15" s="45" t="s">
        <v>142</v>
      </c>
      <c r="C15" s="29">
        <v>12.5</v>
      </c>
      <c r="D15" s="29"/>
      <c r="E15" s="29">
        <v>40</v>
      </c>
      <c r="F15" s="29">
        <v>1</v>
      </c>
      <c r="G15" s="314">
        <v>88</v>
      </c>
      <c r="H15" s="314">
        <v>5</v>
      </c>
      <c r="I15" s="314">
        <v>15</v>
      </c>
      <c r="J15" s="314">
        <v>3.4</v>
      </c>
      <c r="K15" s="314">
        <v>9.5</v>
      </c>
      <c r="L15" s="314">
        <v>40.5</v>
      </c>
      <c r="M15" s="314">
        <v>11.8</v>
      </c>
      <c r="N15" s="314">
        <v>3.5</v>
      </c>
      <c r="O15" s="298">
        <v>28.7</v>
      </c>
      <c r="P15" s="29">
        <v>2.9</v>
      </c>
      <c r="Q15" s="29">
        <v>19</v>
      </c>
      <c r="R15" s="341">
        <v>5</v>
      </c>
      <c r="S15" s="341">
        <v>0.59</v>
      </c>
      <c r="T15" s="341">
        <v>0.24</v>
      </c>
      <c r="U15" s="341">
        <v>0.55</v>
      </c>
      <c r="V15" s="341">
        <v>0.48</v>
      </c>
      <c r="W15" s="341">
        <v>0.19</v>
      </c>
      <c r="X15" s="341">
        <v>0.15</v>
      </c>
      <c r="Y15" s="341">
        <v>1.09</v>
      </c>
      <c r="Z15" s="341">
        <v>0.03</v>
      </c>
      <c r="AA15" s="341">
        <v>0.08</v>
      </c>
      <c r="AB15" s="341">
        <v>0.44</v>
      </c>
      <c r="AC15" s="341">
        <v>1.1</v>
      </c>
      <c r="AD15" s="273">
        <v>74</v>
      </c>
      <c r="AE15" s="298">
        <v>11.1</v>
      </c>
      <c r="AF15" s="273">
        <v>2460</v>
      </c>
      <c r="AG15" s="273">
        <v>2330</v>
      </c>
      <c r="AH15" s="298">
        <v>8.3</v>
      </c>
      <c r="AI15" s="298">
        <f>IF(M15=0,1,(O15+P15)/M15)</f>
        <v>2.677966101694915</v>
      </c>
      <c r="AJ15" s="312">
        <v>45.12195121951219</v>
      </c>
      <c r="AK15" s="29"/>
      <c r="AL15" s="29"/>
      <c r="AM15" s="29"/>
      <c r="AN15" s="46"/>
      <c r="AO15" s="41"/>
      <c r="AP15" s="41"/>
      <c r="AQ15" s="41"/>
      <c r="AR15" s="29"/>
    </row>
    <row r="16" spans="1:44" ht="12.75">
      <c r="A16" s="40"/>
      <c r="B16" s="45"/>
      <c r="C16" s="29"/>
      <c r="D16" s="29"/>
      <c r="E16" s="29"/>
      <c r="F16" s="29"/>
      <c r="G16" s="314"/>
      <c r="H16" s="29"/>
      <c r="I16" s="29"/>
      <c r="J16" s="314"/>
      <c r="K16" s="314"/>
      <c r="L16" s="314"/>
      <c r="M16" s="314"/>
      <c r="N16" s="314"/>
      <c r="O16" s="298"/>
      <c r="P16" s="314"/>
      <c r="Q16" s="314"/>
      <c r="R16" s="341"/>
      <c r="S16" s="341"/>
      <c r="T16" s="341"/>
      <c r="U16" s="341"/>
      <c r="V16" s="341"/>
      <c r="W16" s="341"/>
      <c r="X16" s="341"/>
      <c r="Y16" s="341"/>
      <c r="Z16" s="341"/>
      <c r="AA16" s="341"/>
      <c r="AB16" s="341"/>
      <c r="AC16" s="341"/>
      <c r="AD16" s="273"/>
      <c r="AE16" s="298"/>
      <c r="AF16" s="273"/>
      <c r="AG16" s="273"/>
      <c r="AH16" s="298"/>
      <c r="AI16" s="298"/>
      <c r="AJ16" s="312"/>
      <c r="AK16" s="29"/>
      <c r="AL16" s="29"/>
      <c r="AM16" s="29"/>
      <c r="AN16" s="46"/>
      <c r="AO16" s="41"/>
      <c r="AP16" s="41"/>
      <c r="AQ16" s="41"/>
      <c r="AR16" s="29"/>
    </row>
    <row r="17" spans="1:44" ht="12.75">
      <c r="A17" s="40"/>
      <c r="B17" s="45"/>
      <c r="C17" s="29"/>
      <c r="D17" s="29"/>
      <c r="E17" s="29"/>
      <c r="F17" s="29"/>
      <c r="G17" s="314"/>
      <c r="H17" s="314"/>
      <c r="I17" s="314"/>
      <c r="J17" s="314"/>
      <c r="K17" s="314"/>
      <c r="L17" s="314"/>
      <c r="M17" s="314"/>
      <c r="N17" s="314"/>
      <c r="O17" s="298"/>
      <c r="P17" s="29"/>
      <c r="Q17" s="29"/>
      <c r="R17" s="341"/>
      <c r="S17" s="341"/>
      <c r="T17" s="341"/>
      <c r="U17" s="341"/>
      <c r="V17" s="341"/>
      <c r="W17" s="341"/>
      <c r="X17" s="341"/>
      <c r="Y17" s="341"/>
      <c r="Z17" s="341"/>
      <c r="AA17" s="341"/>
      <c r="AB17" s="341"/>
      <c r="AC17" s="341"/>
      <c r="AD17" s="273"/>
      <c r="AE17" s="298"/>
      <c r="AF17" s="273"/>
      <c r="AG17" s="273"/>
      <c r="AH17" s="298"/>
      <c r="AI17" s="298"/>
      <c r="AJ17" s="312"/>
      <c r="AK17" s="29"/>
      <c r="AL17" s="29"/>
      <c r="AM17" s="29"/>
      <c r="AN17" s="46"/>
      <c r="AO17" s="41"/>
      <c r="AP17" s="41"/>
      <c r="AQ17" s="41"/>
      <c r="AR17" s="29"/>
    </row>
    <row r="18" spans="1:44" ht="12.75">
      <c r="A18" s="40"/>
      <c r="B18" s="45" t="s">
        <v>163</v>
      </c>
      <c r="C18" s="29">
        <v>80</v>
      </c>
      <c r="D18" s="29"/>
      <c r="E18" s="29">
        <v>3</v>
      </c>
      <c r="F18" s="29">
        <v>1</v>
      </c>
      <c r="G18" s="29">
        <v>99.5</v>
      </c>
      <c r="H18" s="29">
        <v>0</v>
      </c>
      <c r="I18" s="29">
        <v>0</v>
      </c>
      <c r="J18" s="29">
        <v>99</v>
      </c>
      <c r="K18" s="29">
        <v>0</v>
      </c>
      <c r="L18" s="29"/>
      <c r="M18" s="29"/>
      <c r="N18" s="29"/>
      <c r="O18" s="298">
        <f>L18-M18</f>
        <v>0</v>
      </c>
      <c r="P18" s="29"/>
      <c r="Q18" s="29"/>
      <c r="R18" s="341">
        <v>0</v>
      </c>
      <c r="S18" s="341">
        <v>0</v>
      </c>
      <c r="T18" s="341">
        <v>0</v>
      </c>
      <c r="U18" s="341">
        <v>0</v>
      </c>
      <c r="V18" s="341">
        <v>0</v>
      </c>
      <c r="W18" s="341">
        <v>0</v>
      </c>
      <c r="X18" s="341">
        <v>0</v>
      </c>
      <c r="Y18" s="341">
        <v>0</v>
      </c>
      <c r="Z18" s="341">
        <v>0</v>
      </c>
      <c r="AA18" s="341">
        <v>0</v>
      </c>
      <c r="AB18" s="341">
        <v>0</v>
      </c>
      <c r="AC18" s="341">
        <v>0</v>
      </c>
      <c r="AD18" s="29">
        <v>0</v>
      </c>
      <c r="AE18" s="298">
        <f>AD18*I18/100</f>
        <v>0</v>
      </c>
      <c r="AF18" s="273">
        <v>8500</v>
      </c>
      <c r="AG18" s="273">
        <v>8500</v>
      </c>
      <c r="AH18" s="298">
        <f>M18-N18</f>
        <v>0</v>
      </c>
      <c r="AI18" s="298">
        <f>IF(M18=0,1,(O18+P18)/M18)</f>
        <v>1</v>
      </c>
      <c r="AJ18" s="312">
        <f>(AE18/AF18)*10000</f>
        <v>0</v>
      </c>
      <c r="AK18" s="29"/>
      <c r="AL18" s="29"/>
      <c r="AM18" s="29"/>
      <c r="AN18" s="46"/>
      <c r="AO18" s="41"/>
      <c r="AP18" s="41"/>
      <c r="AQ18" s="41"/>
      <c r="AR18" s="29"/>
    </row>
    <row r="19" spans="1:44" ht="12.75">
      <c r="A19" s="40"/>
      <c r="B19" s="45" t="s">
        <v>143</v>
      </c>
      <c r="C19" s="29">
        <v>14.8</v>
      </c>
      <c r="D19" s="29"/>
      <c r="E19" s="29">
        <v>3</v>
      </c>
      <c r="F19" s="29">
        <v>1</v>
      </c>
      <c r="G19" s="314">
        <v>75</v>
      </c>
      <c r="H19" s="29">
        <v>8.6</v>
      </c>
      <c r="I19" s="29">
        <v>10.5</v>
      </c>
      <c r="J19" s="314">
        <v>0</v>
      </c>
      <c r="K19" s="314">
        <v>0</v>
      </c>
      <c r="L19" s="314">
        <v>0</v>
      </c>
      <c r="M19" s="314">
        <v>0</v>
      </c>
      <c r="N19" s="314">
        <v>0</v>
      </c>
      <c r="O19" s="298">
        <f>L19-M19</f>
        <v>0</v>
      </c>
      <c r="P19" s="314">
        <v>0</v>
      </c>
      <c r="Q19" s="314">
        <v>0</v>
      </c>
      <c r="R19" s="341">
        <v>45</v>
      </c>
      <c r="S19" s="341">
        <v>0.04</v>
      </c>
      <c r="T19" s="341">
        <v>0.05</v>
      </c>
      <c r="U19" s="341">
        <v>0.1</v>
      </c>
      <c r="V19" s="341">
        <v>0.06</v>
      </c>
      <c r="W19" s="341">
        <v>0.1</v>
      </c>
      <c r="X19" s="341">
        <v>0.22</v>
      </c>
      <c r="Y19" s="341">
        <v>0.02</v>
      </c>
      <c r="Z19" s="341">
        <v>0.8</v>
      </c>
      <c r="AA19" s="341">
        <v>1.08</v>
      </c>
      <c r="AB19" s="341">
        <v>0.05</v>
      </c>
      <c r="AC19" s="341">
        <v>3.91</v>
      </c>
      <c r="AD19" s="273">
        <v>70</v>
      </c>
      <c r="AE19" s="298">
        <f>AD19*I19/100</f>
        <v>7.35</v>
      </c>
      <c r="AF19" s="273">
        <v>2550</v>
      </c>
      <c r="AG19" s="273">
        <v>2450</v>
      </c>
      <c r="AH19" s="298">
        <f>M19-N19</f>
        <v>0</v>
      </c>
      <c r="AI19" s="298">
        <f>IF(M19=0,1,(O19+P19)/M19)</f>
        <v>1</v>
      </c>
      <c r="AJ19" s="312">
        <f>(AE19/AF19)*10000</f>
        <v>28.823529411764703</v>
      </c>
      <c r="AK19" s="29"/>
      <c r="AL19" s="29"/>
      <c r="AM19" s="29"/>
      <c r="AN19" s="46"/>
      <c r="AO19" s="41"/>
      <c r="AP19" s="41"/>
      <c r="AQ19" s="41"/>
      <c r="AR19" s="29"/>
    </row>
    <row r="20" spans="1:44" ht="12.75">
      <c r="A20" s="40"/>
      <c r="B20" s="45"/>
      <c r="C20" s="29"/>
      <c r="D20" s="29"/>
      <c r="E20" s="29"/>
      <c r="F20" s="29"/>
      <c r="G20" s="314"/>
      <c r="H20" s="29"/>
      <c r="I20" s="29"/>
      <c r="J20" s="314"/>
      <c r="K20" s="314"/>
      <c r="L20" s="314"/>
      <c r="M20" s="314"/>
      <c r="N20" s="314"/>
      <c r="O20" s="298"/>
      <c r="P20" s="314"/>
      <c r="Q20" s="314"/>
      <c r="R20" s="341"/>
      <c r="S20" s="341"/>
      <c r="T20" s="341"/>
      <c r="U20" s="341"/>
      <c r="V20" s="341"/>
      <c r="W20" s="341"/>
      <c r="X20" s="341"/>
      <c r="Y20" s="341"/>
      <c r="Z20" s="341"/>
      <c r="AA20" s="341"/>
      <c r="AB20" s="341"/>
      <c r="AC20" s="341"/>
      <c r="AD20" s="273"/>
      <c r="AE20" s="298"/>
      <c r="AF20" s="273"/>
      <c r="AG20" s="273"/>
      <c r="AH20" s="298"/>
      <c r="AI20" s="298"/>
      <c r="AJ20" s="312"/>
      <c r="AK20" s="29"/>
      <c r="AL20" s="29"/>
      <c r="AM20" s="29"/>
      <c r="AN20" s="46"/>
      <c r="AO20" s="41"/>
      <c r="AP20" s="41"/>
      <c r="AQ20" s="41"/>
      <c r="AR20" s="29"/>
    </row>
    <row r="21" spans="1:44" ht="12.75">
      <c r="A21" s="40"/>
      <c r="B21" s="45"/>
      <c r="C21" s="29"/>
      <c r="D21" s="29"/>
      <c r="E21" s="29"/>
      <c r="F21" s="29"/>
      <c r="G21" s="314"/>
      <c r="H21" s="314"/>
      <c r="I21" s="314"/>
      <c r="J21" s="314"/>
      <c r="K21" s="314"/>
      <c r="L21" s="314"/>
      <c r="M21" s="314"/>
      <c r="N21" s="314"/>
      <c r="O21" s="298"/>
      <c r="P21" s="29"/>
      <c r="Q21" s="29"/>
      <c r="R21" s="341"/>
      <c r="S21" s="341"/>
      <c r="T21" s="341"/>
      <c r="U21" s="341"/>
      <c r="V21" s="341"/>
      <c r="W21" s="341"/>
      <c r="X21" s="341"/>
      <c r="Y21" s="341"/>
      <c r="Z21" s="341"/>
      <c r="AA21" s="341"/>
      <c r="AB21" s="341"/>
      <c r="AC21" s="341"/>
      <c r="AD21" s="273"/>
      <c r="AE21" s="298"/>
      <c r="AF21" s="273"/>
      <c r="AG21" s="273"/>
      <c r="AH21" s="298"/>
      <c r="AI21" s="298"/>
      <c r="AJ21" s="312"/>
      <c r="AK21" s="29"/>
      <c r="AL21" s="29"/>
      <c r="AM21" s="29"/>
      <c r="AN21" s="46"/>
      <c r="AO21" s="41"/>
      <c r="AP21" s="41"/>
      <c r="AQ21" s="41"/>
      <c r="AR21" s="29"/>
    </row>
    <row r="22" spans="1:44" ht="12.75">
      <c r="A22" s="40"/>
      <c r="B22" s="45" t="s">
        <v>194</v>
      </c>
      <c r="C22" s="29">
        <v>20</v>
      </c>
      <c r="D22" s="29">
        <v>0.4</v>
      </c>
      <c r="E22" s="29">
        <v>0.8</v>
      </c>
      <c r="F22" s="29">
        <v>1</v>
      </c>
      <c r="G22" s="314">
        <v>95</v>
      </c>
      <c r="H22" s="314">
        <v>95</v>
      </c>
      <c r="I22" s="314"/>
      <c r="J22" s="314"/>
      <c r="K22" s="314"/>
      <c r="L22" s="314"/>
      <c r="M22" s="314"/>
      <c r="N22" s="314"/>
      <c r="O22" s="298"/>
      <c r="P22" s="29"/>
      <c r="Q22" s="29"/>
      <c r="R22" s="341"/>
      <c r="S22" s="341"/>
      <c r="T22" s="341"/>
      <c r="U22" s="341"/>
      <c r="V22" s="341"/>
      <c r="W22" s="341"/>
      <c r="X22" s="341"/>
      <c r="Y22" s="341"/>
      <c r="Z22" s="341">
        <v>35.4</v>
      </c>
      <c r="AA22" s="341">
        <v>54.6</v>
      </c>
      <c r="AB22" s="341"/>
      <c r="AC22" s="341"/>
      <c r="AD22" s="273"/>
      <c r="AE22" s="298"/>
      <c r="AF22" s="273"/>
      <c r="AG22" s="273"/>
      <c r="AH22" s="298"/>
      <c r="AI22" s="298"/>
      <c r="AJ22" s="312"/>
      <c r="AK22" s="29"/>
      <c r="AL22" s="29"/>
      <c r="AM22" s="29"/>
      <c r="AN22" s="46"/>
      <c r="AO22" s="41"/>
      <c r="AP22" s="41"/>
      <c r="AQ22" s="41"/>
      <c r="AR22" s="29"/>
    </row>
    <row r="23" spans="1:44" ht="12.75">
      <c r="A23" s="40"/>
      <c r="B23" s="45" t="s">
        <v>188</v>
      </c>
      <c r="C23" s="29">
        <v>100</v>
      </c>
      <c r="D23" s="29">
        <v>0.5</v>
      </c>
      <c r="E23" s="29">
        <v>0.5</v>
      </c>
      <c r="F23" s="29">
        <v>1</v>
      </c>
      <c r="G23" s="314">
        <v>90</v>
      </c>
      <c r="H23" s="314">
        <v>90</v>
      </c>
      <c r="I23" s="314"/>
      <c r="J23" s="314"/>
      <c r="K23" s="314"/>
      <c r="L23" s="314"/>
      <c r="M23" s="314"/>
      <c r="N23" s="314"/>
      <c r="O23" s="298"/>
      <c r="P23" s="29"/>
      <c r="Q23" s="29"/>
      <c r="R23" s="341"/>
      <c r="S23" s="341"/>
      <c r="T23" s="341"/>
      <c r="U23" s="341"/>
      <c r="V23" s="341"/>
      <c r="W23" s="341"/>
      <c r="X23" s="341"/>
      <c r="Y23" s="341"/>
      <c r="Z23" s="341"/>
      <c r="AA23" s="341"/>
      <c r="AB23" s="341"/>
      <c r="AC23" s="341"/>
      <c r="AD23" s="273"/>
      <c r="AE23" s="298">
        <f>AD23*I23/100</f>
        <v>0</v>
      </c>
      <c r="AF23" s="273"/>
      <c r="AG23" s="273"/>
      <c r="AH23" s="298">
        <f aca="true" t="shared" si="0" ref="AH23:AH28">M23-N23</f>
        <v>0</v>
      </c>
      <c r="AI23" s="298">
        <f aca="true" t="shared" si="1" ref="AI23:AI28">IF(M23=0,1,(O23+P23)/M23)</f>
        <v>1</v>
      </c>
      <c r="AJ23" s="312"/>
      <c r="AK23" s="29"/>
      <c r="AL23" s="29"/>
      <c r="AM23" s="29"/>
      <c r="AN23" s="46"/>
      <c r="AO23" s="41"/>
      <c r="AP23" s="41"/>
      <c r="AQ23" s="41"/>
      <c r="AR23" s="29"/>
    </row>
    <row r="24" spans="1:44" ht="12.75">
      <c r="A24" s="40"/>
      <c r="B24" s="45" t="s">
        <v>189</v>
      </c>
      <c r="C24" s="29">
        <v>110</v>
      </c>
      <c r="D24" s="29">
        <v>0.5</v>
      </c>
      <c r="E24" s="29">
        <v>0.5</v>
      </c>
      <c r="F24" s="29">
        <v>1</v>
      </c>
      <c r="G24" s="314">
        <v>90</v>
      </c>
      <c r="H24" s="314"/>
      <c r="I24" s="314"/>
      <c r="J24" s="314"/>
      <c r="K24" s="314"/>
      <c r="L24" s="314"/>
      <c r="M24" s="314"/>
      <c r="N24" s="314"/>
      <c r="O24" s="298"/>
      <c r="P24" s="29"/>
      <c r="Q24" s="29"/>
      <c r="R24" s="341"/>
      <c r="S24" s="341"/>
      <c r="T24" s="341"/>
      <c r="U24" s="341"/>
      <c r="V24" s="341"/>
      <c r="W24" s="341"/>
      <c r="X24" s="341">
        <v>22.5</v>
      </c>
      <c r="Y24" s="341"/>
      <c r="Z24" s="341"/>
      <c r="AA24" s="341"/>
      <c r="AB24" s="341"/>
      <c r="AC24" s="341"/>
      <c r="AD24" s="273"/>
      <c r="AE24" s="298">
        <f>AD24*I24/100</f>
        <v>0</v>
      </c>
      <c r="AF24" s="273"/>
      <c r="AG24" s="273"/>
      <c r="AH24" s="298">
        <f t="shared" si="0"/>
        <v>0</v>
      </c>
      <c r="AI24" s="298">
        <f t="shared" si="1"/>
        <v>1</v>
      </c>
      <c r="AJ24" s="312"/>
      <c r="AK24" s="29"/>
      <c r="AL24" s="29"/>
      <c r="AM24" s="29"/>
      <c r="AN24" s="46"/>
      <c r="AO24" s="41"/>
      <c r="AP24" s="41"/>
      <c r="AQ24" s="41"/>
      <c r="AR24" s="29"/>
    </row>
    <row r="25" spans="1:44" ht="12.75">
      <c r="A25" s="40"/>
      <c r="B25" s="45" t="s">
        <v>190</v>
      </c>
      <c r="C25" s="29">
        <v>5</v>
      </c>
      <c r="D25" s="29"/>
      <c r="E25" s="29"/>
      <c r="F25" s="29">
        <v>1</v>
      </c>
      <c r="G25" s="314">
        <v>95</v>
      </c>
      <c r="H25" s="314">
        <v>95</v>
      </c>
      <c r="I25" s="314"/>
      <c r="J25" s="314"/>
      <c r="K25" s="314"/>
      <c r="L25" s="314"/>
      <c r="M25" s="314"/>
      <c r="N25" s="314"/>
      <c r="O25" s="298"/>
      <c r="P25" s="29"/>
      <c r="Q25" s="29"/>
      <c r="R25" s="341"/>
      <c r="S25" s="341"/>
      <c r="T25" s="341"/>
      <c r="U25" s="341"/>
      <c r="V25" s="341"/>
      <c r="W25" s="341"/>
      <c r="X25" s="341">
        <v>37.5</v>
      </c>
      <c r="Y25" s="341"/>
      <c r="Z25" s="341"/>
      <c r="AA25" s="341"/>
      <c r="AB25" s="341"/>
      <c r="AC25" s="341"/>
      <c r="AD25" s="273"/>
      <c r="AE25" s="298">
        <f>AD25*I25/100</f>
        <v>0</v>
      </c>
      <c r="AF25" s="273"/>
      <c r="AG25" s="273"/>
      <c r="AH25" s="298">
        <f t="shared" si="0"/>
        <v>0</v>
      </c>
      <c r="AI25" s="298">
        <f t="shared" si="1"/>
        <v>1</v>
      </c>
      <c r="AJ25" s="312"/>
      <c r="AK25" s="29"/>
      <c r="AL25" s="29"/>
      <c r="AM25" s="29"/>
      <c r="AN25" s="46"/>
      <c r="AO25" s="41"/>
      <c r="AP25" s="41"/>
      <c r="AQ25" s="41"/>
      <c r="AR25" s="29"/>
    </row>
    <row r="26" spans="1:44" ht="12.75">
      <c r="A26" s="40"/>
      <c r="B26" s="45" t="s">
        <v>193</v>
      </c>
      <c r="C26" s="29">
        <v>65</v>
      </c>
      <c r="D26" s="29">
        <v>0</v>
      </c>
      <c r="E26" s="29">
        <v>1</v>
      </c>
      <c r="F26" s="29">
        <v>1</v>
      </c>
      <c r="G26" s="314">
        <v>95</v>
      </c>
      <c r="H26" s="314">
        <v>95</v>
      </c>
      <c r="I26" s="314"/>
      <c r="J26" s="314"/>
      <c r="K26" s="314"/>
      <c r="L26" s="314"/>
      <c r="M26" s="314"/>
      <c r="N26" s="314"/>
      <c r="O26" s="298"/>
      <c r="P26" s="29"/>
      <c r="Q26" s="29"/>
      <c r="R26" s="341"/>
      <c r="S26" s="341"/>
      <c r="T26" s="341"/>
      <c r="U26" s="341"/>
      <c r="V26" s="341"/>
      <c r="W26" s="341"/>
      <c r="X26" s="341">
        <v>23.5</v>
      </c>
      <c r="Y26" s="341">
        <v>17.5</v>
      </c>
      <c r="Z26" s="341"/>
      <c r="AA26" s="341"/>
      <c r="AB26" s="341"/>
      <c r="AC26" s="341"/>
      <c r="AD26" s="273"/>
      <c r="AE26" s="298">
        <f>AD26*I26/100</f>
        <v>0</v>
      </c>
      <c r="AF26" s="273"/>
      <c r="AG26" s="273"/>
      <c r="AH26" s="298">
        <f t="shared" si="0"/>
        <v>0</v>
      </c>
      <c r="AI26" s="298">
        <f t="shared" si="1"/>
        <v>1</v>
      </c>
      <c r="AJ26" s="312"/>
      <c r="AK26" s="29"/>
      <c r="AL26" s="29"/>
      <c r="AM26" s="29"/>
      <c r="AN26" s="46"/>
      <c r="AO26" s="41"/>
      <c r="AP26" s="41"/>
      <c r="AQ26" s="41"/>
      <c r="AR26" s="29"/>
    </row>
    <row r="27" spans="1:43" ht="12.75">
      <c r="A27" s="40"/>
      <c r="B27" s="45" t="s">
        <v>191</v>
      </c>
      <c r="C27" s="29">
        <v>150</v>
      </c>
      <c r="D27" s="29">
        <v>0</v>
      </c>
      <c r="E27" s="29">
        <v>0.2</v>
      </c>
      <c r="F27" s="29">
        <v>1</v>
      </c>
      <c r="G27" s="314">
        <v>98</v>
      </c>
      <c r="H27" s="314">
        <v>0.05</v>
      </c>
      <c r="I27" s="314">
        <v>95.6</v>
      </c>
      <c r="J27" s="314"/>
      <c r="K27" s="314"/>
      <c r="L27" s="314"/>
      <c r="M27" s="314"/>
      <c r="N27" s="314"/>
      <c r="O27" s="285"/>
      <c r="Q27" s="29"/>
      <c r="R27" s="341"/>
      <c r="S27" s="341">
        <v>78.4</v>
      </c>
      <c r="T27" s="341"/>
      <c r="U27" s="341"/>
      <c r="V27" s="341"/>
      <c r="W27" s="341"/>
      <c r="X27" s="341">
        <v>0.04</v>
      </c>
      <c r="Y27" s="341"/>
      <c r="Z27" s="341"/>
      <c r="AA27" s="341">
        <v>19.4</v>
      </c>
      <c r="AB27" s="341"/>
      <c r="AC27" s="341"/>
      <c r="AD27" s="273">
        <v>82</v>
      </c>
      <c r="AE27" s="298">
        <f>AD27*I27/100</f>
        <v>78.392</v>
      </c>
      <c r="AF27" s="273">
        <v>4970</v>
      </c>
      <c r="AG27" s="273">
        <v>4970</v>
      </c>
      <c r="AH27" s="298">
        <f t="shared" si="0"/>
        <v>0</v>
      </c>
      <c r="AI27" s="298">
        <f t="shared" si="1"/>
        <v>1</v>
      </c>
      <c r="AJ27" s="312">
        <f>(AE27/AF27)*10000</f>
        <v>157.73038229376257</v>
      </c>
      <c r="AK27" s="29"/>
      <c r="AL27" s="29"/>
      <c r="AM27" s="29"/>
      <c r="AN27" s="46"/>
      <c r="AO27" s="41"/>
      <c r="AP27" s="41"/>
      <c r="AQ27" s="41"/>
    </row>
    <row r="28" spans="1:43" ht="12.75">
      <c r="A28" s="40"/>
      <c r="B28" s="45" t="s">
        <v>192</v>
      </c>
      <c r="C28" s="29">
        <v>200</v>
      </c>
      <c r="D28" s="29">
        <v>0</v>
      </c>
      <c r="E28" s="29">
        <v>0.2</v>
      </c>
      <c r="F28" s="29">
        <v>1</v>
      </c>
      <c r="G28" s="314">
        <v>99</v>
      </c>
      <c r="H28" s="314">
        <v>0.2</v>
      </c>
      <c r="I28" s="314">
        <v>58.7</v>
      </c>
      <c r="J28" s="314"/>
      <c r="K28" s="314"/>
      <c r="L28" s="314"/>
      <c r="M28" s="314"/>
      <c r="N28" s="314"/>
      <c r="O28" s="285"/>
      <c r="Q28" s="29"/>
      <c r="R28" s="341"/>
      <c r="S28" s="341"/>
      <c r="T28" s="341">
        <v>99</v>
      </c>
      <c r="U28" s="341">
        <v>99</v>
      </c>
      <c r="V28" s="341"/>
      <c r="W28" s="341"/>
      <c r="X28" s="341">
        <v>0.02</v>
      </c>
      <c r="Y28" s="341"/>
      <c r="Z28" s="341"/>
      <c r="AA28" s="341"/>
      <c r="AB28" s="341"/>
      <c r="AC28" s="341"/>
      <c r="AD28" s="273"/>
      <c r="AE28" s="298">
        <v>99</v>
      </c>
      <c r="AF28" s="273">
        <v>5750</v>
      </c>
      <c r="AG28" s="273">
        <v>5750</v>
      </c>
      <c r="AH28" s="298">
        <f t="shared" si="0"/>
        <v>0</v>
      </c>
      <c r="AI28" s="298">
        <f t="shared" si="1"/>
        <v>1</v>
      </c>
      <c r="AJ28" s="312">
        <f>(AE28/AF28)*10000</f>
        <v>172.17391304347828</v>
      </c>
      <c r="AK28" s="29"/>
      <c r="AL28" s="29"/>
      <c r="AM28" s="29"/>
      <c r="AN28" s="46"/>
      <c r="AO28" s="41"/>
      <c r="AP28" s="41"/>
      <c r="AQ28" s="41"/>
    </row>
    <row r="29" spans="1:43" ht="13.5" thickBot="1">
      <c r="A29" s="40"/>
      <c r="B29" s="47"/>
      <c r="C29" s="48"/>
      <c r="D29" s="48"/>
      <c r="E29" s="48"/>
      <c r="F29" s="48"/>
      <c r="G29" s="48"/>
      <c r="H29" s="48"/>
      <c r="I29" s="48"/>
      <c r="J29" s="48"/>
      <c r="K29" s="48"/>
      <c r="L29" s="48"/>
      <c r="M29" s="48"/>
      <c r="N29" s="48"/>
      <c r="O29" s="299"/>
      <c r="P29" s="29"/>
      <c r="Q29" s="48"/>
      <c r="R29" s="349"/>
      <c r="S29" s="349"/>
      <c r="T29" s="349"/>
      <c r="U29" s="349"/>
      <c r="V29" s="349"/>
      <c r="W29" s="349"/>
      <c r="X29" s="349"/>
      <c r="Y29" s="349"/>
      <c r="Z29" s="349"/>
      <c r="AA29" s="349"/>
      <c r="AB29" s="349"/>
      <c r="AC29" s="349"/>
      <c r="AD29" s="48"/>
      <c r="AE29" s="274"/>
      <c r="AF29" s="274"/>
      <c r="AG29" s="274"/>
      <c r="AH29" s="291"/>
      <c r="AI29" s="308"/>
      <c r="AJ29" s="48"/>
      <c r="AK29" s="48"/>
      <c r="AL29" s="48"/>
      <c r="AM29" s="48"/>
      <c r="AN29" s="49"/>
      <c r="AO29" s="41"/>
      <c r="AP29" s="41"/>
      <c r="AQ29" s="41"/>
    </row>
    <row r="30" spans="1:43" ht="12.75">
      <c r="A30" s="40"/>
      <c r="B30" s="40"/>
      <c r="C30" s="41"/>
      <c r="D30" s="41"/>
      <c r="E30" s="41"/>
      <c r="F30" s="41"/>
      <c r="G30" s="41"/>
      <c r="H30" s="41"/>
      <c r="I30" s="41"/>
      <c r="J30" s="41"/>
      <c r="K30" s="41"/>
      <c r="L30" s="41"/>
      <c r="M30" s="41"/>
      <c r="N30" s="41"/>
      <c r="O30" s="300"/>
      <c r="P30" s="41"/>
      <c r="Q30" s="41"/>
      <c r="R30" s="347"/>
      <c r="S30" s="347"/>
      <c r="T30" s="347"/>
      <c r="U30" s="347"/>
      <c r="V30" s="347"/>
      <c r="W30" s="347"/>
      <c r="X30" s="347"/>
      <c r="Y30" s="347"/>
      <c r="Z30" s="347"/>
      <c r="AA30" s="347"/>
      <c r="AB30" s="347"/>
      <c r="AC30" s="347"/>
      <c r="AD30" s="41"/>
      <c r="AE30" s="272"/>
      <c r="AF30" s="272"/>
      <c r="AG30" s="272"/>
      <c r="AH30" s="290"/>
      <c r="AI30" s="309"/>
      <c r="AJ30" s="41"/>
      <c r="AK30" s="41"/>
      <c r="AL30" s="41"/>
      <c r="AM30" s="41"/>
      <c r="AN30" s="41"/>
      <c r="AO30" s="41"/>
      <c r="AP30" s="41"/>
      <c r="AQ30" s="41"/>
    </row>
    <row r="31" spans="1:43" ht="18.75" thickBot="1">
      <c r="A31" s="40"/>
      <c r="B31" s="157"/>
      <c r="C31" s="158" t="s">
        <v>207</v>
      </c>
      <c r="D31" s="159"/>
      <c r="E31" s="159"/>
      <c r="F31" s="159"/>
      <c r="G31" s="159"/>
      <c r="H31" s="159"/>
      <c r="I31" s="159"/>
      <c r="J31" s="159"/>
      <c r="K31" s="159"/>
      <c r="L31" s="159"/>
      <c r="M31" s="159"/>
      <c r="N31" s="158" t="s">
        <v>207</v>
      </c>
      <c r="O31" s="301"/>
      <c r="P31" s="159"/>
      <c r="Q31" s="159"/>
      <c r="R31" s="350"/>
      <c r="S31" s="350"/>
      <c r="T31" s="350"/>
      <c r="U31" s="350"/>
      <c r="V31" s="350"/>
      <c r="W31" s="350"/>
      <c r="X31" s="351" t="s">
        <v>26</v>
      </c>
      <c r="Y31" s="350"/>
      <c r="Z31" s="350"/>
      <c r="AA31" s="350"/>
      <c r="AB31" s="350"/>
      <c r="AC31" s="350"/>
      <c r="AD31" s="159"/>
      <c r="AE31" s="275"/>
      <c r="AF31" s="275"/>
      <c r="AG31" s="275"/>
      <c r="AH31" s="292"/>
      <c r="AI31" s="310"/>
      <c r="AJ31" s="159"/>
      <c r="AK31" s="159"/>
      <c r="AL31" s="159"/>
      <c r="AM31" s="159"/>
      <c r="AN31" s="159"/>
      <c r="AO31" s="41"/>
      <c r="AP31" s="41"/>
      <c r="AQ31" s="41"/>
    </row>
    <row r="32" spans="1:55" s="297" customFormat="1" ht="12.75">
      <c r="A32" s="296"/>
      <c r="B32" s="4"/>
      <c r="C32" s="217"/>
      <c r="D32" s="217"/>
      <c r="E32" s="217"/>
      <c r="F32" s="217"/>
      <c r="G32" s="217"/>
      <c r="H32" s="217"/>
      <c r="I32" s="217"/>
      <c r="J32" s="217"/>
      <c r="K32" s="217"/>
      <c r="L32" s="217"/>
      <c r="M32" s="217"/>
      <c r="N32" s="217"/>
      <c r="O32" s="302"/>
      <c r="P32" s="217"/>
      <c r="Q32" s="217"/>
      <c r="R32" s="352"/>
      <c r="S32" s="352"/>
      <c r="T32" s="352"/>
      <c r="U32" s="352"/>
      <c r="V32" s="352"/>
      <c r="W32" s="352"/>
      <c r="X32" s="352"/>
      <c r="Y32" s="352"/>
      <c r="Z32" s="352"/>
      <c r="AA32" s="352"/>
      <c r="AB32" s="352"/>
      <c r="AC32" s="352"/>
      <c r="AD32" s="217"/>
      <c r="AE32" s="217"/>
      <c r="AF32" s="217"/>
      <c r="AG32" s="217"/>
      <c r="AH32" s="217"/>
      <c r="AI32" s="311"/>
      <c r="AJ32" s="217"/>
      <c r="AK32" s="217"/>
      <c r="AL32" s="217"/>
      <c r="AM32" s="217"/>
      <c r="AN32" s="217"/>
      <c r="AO32" s="217"/>
      <c r="AP32" s="217"/>
      <c r="AQ32" s="217"/>
      <c r="AR32" s="217"/>
      <c r="AS32" s="217"/>
      <c r="AT32" s="217"/>
      <c r="AU32" s="217"/>
      <c r="AV32" s="217"/>
      <c r="AW32" s="217"/>
      <c r="AX32" s="217"/>
      <c r="AY32" s="217"/>
      <c r="AZ32" s="217"/>
      <c r="BA32" s="217"/>
      <c r="BB32" s="217"/>
      <c r="BC32" s="217"/>
    </row>
    <row r="33" spans="1:43" ht="12.75">
      <c r="A33" s="40"/>
      <c r="B33" s="45" t="s">
        <v>122</v>
      </c>
      <c r="C33" s="29"/>
      <c r="D33" s="29"/>
      <c r="E33" s="29">
        <v>50</v>
      </c>
      <c r="F33" s="29">
        <v>1</v>
      </c>
      <c r="G33" s="314">
        <v>88</v>
      </c>
      <c r="H33" s="29">
        <v>2.2</v>
      </c>
      <c r="I33" s="29">
        <v>10.3</v>
      </c>
      <c r="J33" s="314">
        <v>2</v>
      </c>
      <c r="K33" s="29">
        <v>4.6</v>
      </c>
      <c r="L33" s="29">
        <v>17.5</v>
      </c>
      <c r="M33" s="29">
        <v>5.5</v>
      </c>
      <c r="N33" s="29">
        <v>0.9</v>
      </c>
      <c r="O33" s="298">
        <f>L33-M33</f>
        <v>12</v>
      </c>
      <c r="P33" s="29">
        <v>0.6</v>
      </c>
      <c r="Q33" s="29">
        <v>51</v>
      </c>
      <c r="R33" s="341">
        <v>2.5</v>
      </c>
      <c r="S33" s="341">
        <v>0.39</v>
      </c>
      <c r="T33" s="341">
        <v>0.17</v>
      </c>
      <c r="U33" s="341">
        <v>0.42</v>
      </c>
      <c r="V33" s="341">
        <v>0.36</v>
      </c>
      <c r="W33" s="341">
        <v>0.13</v>
      </c>
      <c r="X33" s="341">
        <v>0.06</v>
      </c>
      <c r="Y33" s="341">
        <v>0.36</v>
      </c>
      <c r="Z33" s="341">
        <v>0.02</v>
      </c>
      <c r="AA33" s="341">
        <v>0.14</v>
      </c>
      <c r="AB33" s="341">
        <v>0.13</v>
      </c>
      <c r="AC33" s="341">
        <v>0.51</v>
      </c>
      <c r="AD33" s="273">
        <v>67</v>
      </c>
      <c r="AE33" s="298">
        <f>AD33*I33/100</f>
        <v>6.901</v>
      </c>
      <c r="AF33" s="273">
        <v>3030</v>
      </c>
      <c r="AG33" s="273">
        <v>2980</v>
      </c>
      <c r="AH33" s="298">
        <f>M33-N33</f>
        <v>4.6</v>
      </c>
      <c r="AI33" s="298">
        <f>IF(M33=0,1,(O33+P33)/M33)</f>
        <v>2.290909090909091</v>
      </c>
      <c r="AJ33" s="312">
        <f>(AE33/AF33)*10000</f>
        <v>22.775577557755774</v>
      </c>
      <c r="AK33" s="29"/>
      <c r="AL33" s="29"/>
      <c r="AM33" s="29"/>
      <c r="AN33" s="46"/>
      <c r="AO33" s="41"/>
      <c r="AP33" s="41"/>
      <c r="AQ33" s="41"/>
    </row>
    <row r="34" spans="1:44" ht="12.75">
      <c r="A34" s="40"/>
      <c r="B34" s="45" t="s">
        <v>129</v>
      </c>
      <c r="C34" s="29"/>
      <c r="D34" s="29"/>
      <c r="E34" s="29">
        <v>50</v>
      </c>
      <c r="F34" s="29">
        <v>1</v>
      </c>
      <c r="G34" s="314">
        <v>88</v>
      </c>
      <c r="H34" s="29">
        <v>1.2</v>
      </c>
      <c r="I34" s="29">
        <v>8.2</v>
      </c>
      <c r="J34" s="29">
        <v>3.5</v>
      </c>
      <c r="K34" s="29">
        <v>1.9</v>
      </c>
      <c r="L34" s="29">
        <v>9.5</v>
      </c>
      <c r="M34" s="29">
        <v>2.5</v>
      </c>
      <c r="N34" s="29">
        <v>0.5</v>
      </c>
      <c r="O34" s="298">
        <f aca="true" t="shared" si="2" ref="O34:O98">L34-M34</f>
        <v>7</v>
      </c>
      <c r="P34" s="29">
        <v>0.7</v>
      </c>
      <c r="Q34" s="29">
        <v>64</v>
      </c>
      <c r="R34" s="341">
        <v>1.5</v>
      </c>
      <c r="S34" s="341">
        <v>0.23</v>
      </c>
      <c r="T34" s="341">
        <v>0.17</v>
      </c>
      <c r="U34" s="341">
        <v>0.35</v>
      </c>
      <c r="V34" s="341">
        <v>0.29</v>
      </c>
      <c r="W34" s="341">
        <v>0.05</v>
      </c>
      <c r="X34" s="341">
        <v>0.02</v>
      </c>
      <c r="Y34" s="341">
        <v>0.25</v>
      </c>
      <c r="Z34" s="341">
        <v>0.01</v>
      </c>
      <c r="AA34" s="341">
        <v>0.05</v>
      </c>
      <c r="AB34" s="341">
        <v>0.11</v>
      </c>
      <c r="AC34" s="341">
        <v>0.32</v>
      </c>
      <c r="AD34" s="273">
        <v>65</v>
      </c>
      <c r="AE34" s="298">
        <f aca="true" t="shared" si="3" ref="AE34:AE98">AD34*I34/100</f>
        <v>5.33</v>
      </c>
      <c r="AF34" s="273">
        <v>3130</v>
      </c>
      <c r="AG34" s="273">
        <v>3050</v>
      </c>
      <c r="AH34" s="298">
        <f aca="true" t="shared" si="4" ref="AH34:AH98">M34-N34</f>
        <v>2</v>
      </c>
      <c r="AI34" s="298">
        <f aca="true" t="shared" si="5" ref="AI34:AI79">IF(M34=0,1,(O34+P34)/M34)</f>
        <v>3.08</v>
      </c>
      <c r="AJ34" s="312">
        <f>(AE34/AF34)*10000</f>
        <v>17.028753993610223</v>
      </c>
      <c r="AK34" s="29"/>
      <c r="AL34" s="29"/>
      <c r="AM34" s="29"/>
      <c r="AN34" s="46"/>
      <c r="AO34" s="41"/>
      <c r="AP34" s="41"/>
      <c r="AQ34" s="41"/>
      <c r="AR34" s="29"/>
    </row>
    <row r="35" spans="1:44" ht="12.75">
      <c r="A35" s="40"/>
      <c r="B35" s="45" t="s">
        <v>137</v>
      </c>
      <c r="C35" s="29"/>
      <c r="D35" s="29"/>
      <c r="E35" s="29">
        <v>50</v>
      </c>
      <c r="F35" s="29">
        <v>1</v>
      </c>
      <c r="G35" s="314">
        <v>88</v>
      </c>
      <c r="H35" s="29">
        <v>2.6</v>
      </c>
      <c r="I35" s="29">
        <v>10.6</v>
      </c>
      <c r="J35" s="29">
        <v>5.1</v>
      </c>
      <c r="K35" s="29">
        <v>11.1</v>
      </c>
      <c r="L35" s="314">
        <v>28</v>
      </c>
      <c r="M35" s="29">
        <v>13.5</v>
      </c>
      <c r="N35" s="29">
        <v>2.2</v>
      </c>
      <c r="O35" s="298">
        <v>14.5</v>
      </c>
      <c r="P35" s="29">
        <v>1.1</v>
      </c>
      <c r="Q35" s="29">
        <v>37</v>
      </c>
      <c r="R35" s="341">
        <v>1.5</v>
      </c>
      <c r="S35" s="341">
        <v>0.44</v>
      </c>
      <c r="T35" s="341">
        <v>0.19</v>
      </c>
      <c r="U35" s="341">
        <v>0.53</v>
      </c>
      <c r="V35" s="341">
        <v>0.37</v>
      </c>
      <c r="W35" s="341">
        <v>0.13</v>
      </c>
      <c r="X35" s="341">
        <v>0.1</v>
      </c>
      <c r="Y35" s="341">
        <v>0.3</v>
      </c>
      <c r="Z35" s="341">
        <v>0.02</v>
      </c>
      <c r="AA35" s="341">
        <v>0.07</v>
      </c>
      <c r="AB35" s="341">
        <v>0.13</v>
      </c>
      <c r="AC35" s="341">
        <v>0.4</v>
      </c>
      <c r="AD35" s="273">
        <v>73</v>
      </c>
      <c r="AE35" s="298">
        <f t="shared" si="3"/>
        <v>7.7379999999999995</v>
      </c>
      <c r="AF35" s="273">
        <v>2600</v>
      </c>
      <c r="AG35" s="273">
        <v>2500</v>
      </c>
      <c r="AH35" s="298">
        <f t="shared" si="4"/>
        <v>11.3</v>
      </c>
      <c r="AI35" s="298">
        <f t="shared" si="5"/>
        <v>1.1555555555555554</v>
      </c>
      <c r="AJ35" s="312">
        <f aca="true" t="shared" si="6" ref="AJ35:AJ98">(AE35/AF35)*10000</f>
        <v>29.761538461538457</v>
      </c>
      <c r="AK35" s="29"/>
      <c r="AL35" s="29"/>
      <c r="AM35" s="29"/>
      <c r="AN35" s="46"/>
      <c r="AO35" s="41"/>
      <c r="AP35" s="41"/>
      <c r="AQ35" s="41"/>
      <c r="AR35" s="29"/>
    </row>
    <row r="36" spans="1:44" ht="12.75">
      <c r="A36" s="40"/>
      <c r="B36" s="45" t="s">
        <v>136</v>
      </c>
      <c r="C36" s="29"/>
      <c r="D36" s="29"/>
      <c r="E36" s="29">
        <v>50</v>
      </c>
      <c r="F36" s="29">
        <v>1</v>
      </c>
      <c r="G36" s="314">
        <v>88</v>
      </c>
      <c r="H36" s="29">
        <v>1.8</v>
      </c>
      <c r="I36" s="314">
        <v>11</v>
      </c>
      <c r="J36" s="29">
        <v>1.6</v>
      </c>
      <c r="K36" s="29">
        <v>2.3</v>
      </c>
      <c r="L36" s="29">
        <v>12.5</v>
      </c>
      <c r="M36" s="29">
        <v>3.1</v>
      </c>
      <c r="N36" s="29">
        <v>0.9</v>
      </c>
      <c r="O36" s="298">
        <v>9.4</v>
      </c>
      <c r="P36" s="29">
        <v>0.6</v>
      </c>
      <c r="Q36" s="29">
        <v>57</v>
      </c>
      <c r="R36" s="341">
        <v>3</v>
      </c>
      <c r="S36" s="341">
        <v>0.39</v>
      </c>
      <c r="T36" s="341">
        <v>0.19</v>
      </c>
      <c r="U36" s="341">
        <v>0.46</v>
      </c>
      <c r="V36" s="341">
        <v>0.36</v>
      </c>
      <c r="W36" s="341">
        <v>0.14</v>
      </c>
      <c r="X36" s="341">
        <v>0.05</v>
      </c>
      <c r="Y36" s="341">
        <v>0.34</v>
      </c>
      <c r="Z36" s="341">
        <v>0.01</v>
      </c>
      <c r="AA36" s="341">
        <v>0.05</v>
      </c>
      <c r="AB36" s="341">
        <v>0.12</v>
      </c>
      <c r="AC36" s="341">
        <v>0.42</v>
      </c>
      <c r="AD36" s="273">
        <v>75</v>
      </c>
      <c r="AE36" s="298">
        <f t="shared" si="3"/>
        <v>8.25</v>
      </c>
      <c r="AF36" s="273">
        <v>3080</v>
      </c>
      <c r="AG36" s="273">
        <v>2970</v>
      </c>
      <c r="AH36" s="298">
        <f t="shared" si="4"/>
        <v>2.2</v>
      </c>
      <c r="AI36" s="298">
        <f t="shared" si="5"/>
        <v>3.225806451612903</v>
      </c>
      <c r="AJ36" s="312">
        <f t="shared" si="6"/>
        <v>26.785714285714285</v>
      </c>
      <c r="AK36" s="29"/>
      <c r="AL36" s="29"/>
      <c r="AM36" s="29"/>
      <c r="AN36" s="46"/>
      <c r="AO36" s="41"/>
      <c r="AP36" s="41"/>
      <c r="AQ36" s="41"/>
      <c r="AR36" s="29"/>
    </row>
    <row r="37" spans="1:44" ht="12.75">
      <c r="A37" s="40"/>
      <c r="B37" s="45" t="s">
        <v>135</v>
      </c>
      <c r="C37" s="29"/>
      <c r="D37" s="29"/>
      <c r="E37" s="29">
        <v>50</v>
      </c>
      <c r="F37" s="29">
        <v>1</v>
      </c>
      <c r="G37" s="314">
        <v>88</v>
      </c>
      <c r="H37" s="29">
        <v>1.6</v>
      </c>
      <c r="I37" s="29">
        <v>10.8</v>
      </c>
      <c r="J37" s="29">
        <v>1.8</v>
      </c>
      <c r="K37" s="29">
        <v>2.2</v>
      </c>
      <c r="L37" s="314">
        <v>11</v>
      </c>
      <c r="M37" s="29">
        <v>3.1</v>
      </c>
      <c r="N37" s="29">
        <v>0.9</v>
      </c>
      <c r="O37" s="298">
        <v>7.9</v>
      </c>
      <c r="P37" s="29">
        <v>0.5</v>
      </c>
      <c r="Q37" s="29">
        <v>60</v>
      </c>
      <c r="R37" s="341">
        <v>2.5</v>
      </c>
      <c r="S37" s="341">
        <v>0.33</v>
      </c>
      <c r="T37" s="341">
        <v>0.18</v>
      </c>
      <c r="U37" s="341">
        <v>0.45</v>
      </c>
      <c r="V37" s="341">
        <v>0.34</v>
      </c>
      <c r="W37" s="341">
        <v>0.14</v>
      </c>
      <c r="X37" s="341">
        <v>0.04</v>
      </c>
      <c r="Y37" s="341">
        <v>0.35</v>
      </c>
      <c r="Z37" s="341">
        <v>0.02</v>
      </c>
      <c r="AA37" s="341">
        <v>0.06</v>
      </c>
      <c r="AB37" s="341">
        <v>0.12</v>
      </c>
      <c r="AC37" s="341">
        <v>0.41</v>
      </c>
      <c r="AD37" s="273">
        <v>77</v>
      </c>
      <c r="AE37" s="298">
        <f t="shared" si="3"/>
        <v>8.316</v>
      </c>
      <c r="AF37" s="273">
        <v>3090</v>
      </c>
      <c r="AG37" s="273">
        <v>3020</v>
      </c>
      <c r="AH37" s="298">
        <f t="shared" si="4"/>
        <v>2.2</v>
      </c>
      <c r="AI37" s="298">
        <f t="shared" si="5"/>
        <v>2.709677419354839</v>
      </c>
      <c r="AJ37" s="312">
        <f t="shared" si="6"/>
        <v>26.912621359223305</v>
      </c>
      <c r="AK37" s="29"/>
      <c r="AL37" s="29"/>
      <c r="AM37" s="29"/>
      <c r="AN37" s="46"/>
      <c r="AO37" s="41"/>
      <c r="AP37" s="41"/>
      <c r="AQ37" s="41"/>
      <c r="AR37" s="29"/>
    </row>
    <row r="38" spans="1:44" ht="12.75">
      <c r="A38" s="40"/>
      <c r="B38" s="45"/>
      <c r="C38" s="29"/>
      <c r="D38" s="29"/>
      <c r="E38" s="29"/>
      <c r="F38" s="29"/>
      <c r="G38" s="314"/>
      <c r="H38" s="29"/>
      <c r="I38" s="29"/>
      <c r="J38" s="29"/>
      <c r="K38" s="29"/>
      <c r="L38" s="29"/>
      <c r="M38" s="29"/>
      <c r="N38" s="29"/>
      <c r="O38" s="298"/>
      <c r="P38" s="29"/>
      <c r="Q38" s="29"/>
      <c r="R38" s="341"/>
      <c r="S38" s="341"/>
      <c r="T38" s="341"/>
      <c r="U38" s="341"/>
      <c r="V38" s="341"/>
      <c r="W38" s="341"/>
      <c r="X38" s="341"/>
      <c r="Y38" s="341"/>
      <c r="Z38" s="341"/>
      <c r="AA38" s="341"/>
      <c r="AB38" s="341"/>
      <c r="AC38" s="341"/>
      <c r="AD38" s="273"/>
      <c r="AE38" s="298"/>
      <c r="AF38" s="273"/>
      <c r="AG38" s="273"/>
      <c r="AH38" s="298"/>
      <c r="AI38" s="298"/>
      <c r="AJ38" s="312"/>
      <c r="AK38" s="29"/>
      <c r="AL38" s="29"/>
      <c r="AM38" s="29"/>
      <c r="AN38" s="46"/>
      <c r="AO38" s="41"/>
      <c r="AP38" s="41"/>
      <c r="AQ38" s="41"/>
      <c r="AR38" s="29"/>
    </row>
    <row r="39" spans="1:44" ht="12.75">
      <c r="A39" s="40"/>
      <c r="B39" s="45"/>
      <c r="C39" s="29"/>
      <c r="D39" s="29"/>
      <c r="E39" s="29"/>
      <c r="F39" s="29"/>
      <c r="G39" s="314"/>
      <c r="I39" s="29"/>
      <c r="J39" s="29"/>
      <c r="K39" s="29"/>
      <c r="L39" s="29"/>
      <c r="M39" s="29"/>
      <c r="N39" s="29"/>
      <c r="O39" s="298"/>
      <c r="P39" s="29"/>
      <c r="Q39" s="29"/>
      <c r="R39" s="341"/>
      <c r="S39" s="341"/>
      <c r="T39" s="341"/>
      <c r="U39" s="341"/>
      <c r="V39" s="341"/>
      <c r="W39" s="341"/>
      <c r="X39" s="341"/>
      <c r="Y39" s="341"/>
      <c r="Z39" s="341"/>
      <c r="AA39" s="341"/>
      <c r="AB39" s="341"/>
      <c r="AC39" s="341"/>
      <c r="AD39" s="273"/>
      <c r="AE39" s="298"/>
      <c r="AF39" s="273"/>
      <c r="AG39" s="273"/>
      <c r="AH39" s="298"/>
      <c r="AI39" s="298"/>
      <c r="AJ39" s="312"/>
      <c r="AK39" s="29"/>
      <c r="AL39" s="29"/>
      <c r="AM39" s="29"/>
      <c r="AN39" s="46"/>
      <c r="AO39" s="41"/>
      <c r="AP39" s="41"/>
      <c r="AQ39" s="41"/>
      <c r="AR39" s="29"/>
    </row>
    <row r="40" spans="1:44" ht="12.75">
      <c r="A40" s="40"/>
      <c r="B40" s="45" t="s">
        <v>138</v>
      </c>
      <c r="C40" s="29"/>
      <c r="D40" s="29"/>
      <c r="E40" s="29"/>
      <c r="F40" s="29">
        <v>1</v>
      </c>
      <c r="G40" s="314">
        <v>90</v>
      </c>
      <c r="H40" s="314">
        <v>6.7</v>
      </c>
      <c r="I40" s="314">
        <v>21.5</v>
      </c>
      <c r="J40" s="314">
        <v>4.3</v>
      </c>
      <c r="K40" s="314">
        <v>7.8</v>
      </c>
      <c r="L40" s="314">
        <v>31.2</v>
      </c>
      <c r="M40" s="314">
        <v>9.4</v>
      </c>
      <c r="N40" s="314">
        <v>1.2</v>
      </c>
      <c r="O40" s="298">
        <f t="shared" si="2"/>
        <v>21.799999999999997</v>
      </c>
      <c r="P40" s="314">
        <v>5</v>
      </c>
      <c r="Q40" s="29">
        <v>18</v>
      </c>
      <c r="R40" s="341">
        <v>2</v>
      </c>
      <c r="S40" s="341">
        <v>0.71</v>
      </c>
      <c r="T40" s="341">
        <v>0.41</v>
      </c>
      <c r="U40" s="341">
        <v>0.9</v>
      </c>
      <c r="V40" s="341">
        <v>0.8</v>
      </c>
      <c r="W40" s="341">
        <v>0.16</v>
      </c>
      <c r="X40" s="341">
        <v>0.17</v>
      </c>
      <c r="Y40" s="341">
        <v>0.86</v>
      </c>
      <c r="Z40" s="341">
        <v>0.22</v>
      </c>
      <c r="AA40" s="341">
        <v>0.22</v>
      </c>
      <c r="AB40" s="341">
        <v>0.38</v>
      </c>
      <c r="AC40" s="341">
        <v>0.97</v>
      </c>
      <c r="AD40" s="273">
        <v>70</v>
      </c>
      <c r="AE40" s="298">
        <f t="shared" si="3"/>
        <v>15.05</v>
      </c>
      <c r="AF40" s="273">
        <v>2730</v>
      </c>
      <c r="AG40" s="273">
        <v>2540</v>
      </c>
      <c r="AH40" s="298">
        <f t="shared" si="4"/>
        <v>8.200000000000001</v>
      </c>
      <c r="AI40" s="298">
        <f t="shared" si="5"/>
        <v>2.8510638297872335</v>
      </c>
      <c r="AJ40" s="312">
        <f t="shared" si="6"/>
        <v>55.12820512820513</v>
      </c>
      <c r="AK40" s="29"/>
      <c r="AL40" s="29"/>
      <c r="AM40" s="29"/>
      <c r="AN40" s="46"/>
      <c r="AO40" s="41"/>
      <c r="AP40" s="41"/>
      <c r="AQ40" s="41"/>
      <c r="AR40" s="29"/>
    </row>
    <row r="41" spans="1:44" ht="12.75">
      <c r="A41" s="40"/>
      <c r="B41" s="45" t="s">
        <v>139</v>
      </c>
      <c r="C41" s="29"/>
      <c r="D41" s="29"/>
      <c r="E41" s="29"/>
      <c r="F41" s="29">
        <v>1</v>
      </c>
      <c r="G41" s="314">
        <v>90</v>
      </c>
      <c r="H41" s="314">
        <v>6</v>
      </c>
      <c r="I41" s="314">
        <v>25.3</v>
      </c>
      <c r="J41" s="314">
        <v>9</v>
      </c>
      <c r="K41" s="314">
        <v>8.1</v>
      </c>
      <c r="L41" s="314">
        <v>31.6</v>
      </c>
      <c r="M41" s="314">
        <v>8.9</v>
      </c>
      <c r="N41" s="314">
        <v>1.2</v>
      </c>
      <c r="O41" s="298">
        <f t="shared" si="2"/>
        <v>22.700000000000003</v>
      </c>
      <c r="P41" s="314">
        <v>5</v>
      </c>
      <c r="Q41" s="29">
        <v>10.5</v>
      </c>
      <c r="R41" s="341">
        <v>1</v>
      </c>
      <c r="S41" s="341">
        <v>0.66</v>
      </c>
      <c r="T41" s="341">
        <v>0.51</v>
      </c>
      <c r="U41" s="341">
        <v>0.89</v>
      </c>
      <c r="V41" s="341">
        <v>0.89</v>
      </c>
      <c r="W41" s="341">
        <v>0.19</v>
      </c>
      <c r="X41" s="341">
        <v>0.14</v>
      </c>
      <c r="Y41" s="341">
        <v>0.73</v>
      </c>
      <c r="Z41" s="341">
        <v>0.05</v>
      </c>
      <c r="AA41" s="341">
        <v>0.2</v>
      </c>
      <c r="AB41" s="341">
        <v>0.29</v>
      </c>
      <c r="AC41" s="341">
        <v>0.97</v>
      </c>
      <c r="AD41" s="273">
        <v>70</v>
      </c>
      <c r="AE41" s="298">
        <f t="shared" si="3"/>
        <v>17.71</v>
      </c>
      <c r="AF41" s="273">
        <v>3030</v>
      </c>
      <c r="AG41" s="273">
        <v>2810</v>
      </c>
      <c r="AH41" s="298">
        <f t="shared" si="4"/>
        <v>7.7</v>
      </c>
      <c r="AI41" s="298">
        <f t="shared" si="5"/>
        <v>3.112359550561798</v>
      </c>
      <c r="AJ41" s="312">
        <f t="shared" si="6"/>
        <v>58.44884488448845</v>
      </c>
      <c r="AK41" s="29"/>
      <c r="AL41" s="29"/>
      <c r="AM41" s="29"/>
      <c r="AN41" s="46"/>
      <c r="AO41" s="41"/>
      <c r="AP41" s="41"/>
      <c r="AQ41" s="41"/>
      <c r="AR41" s="29"/>
    </row>
    <row r="42" spans="1:44" ht="12.75">
      <c r="A42" s="40"/>
      <c r="B42" s="45" t="s">
        <v>140</v>
      </c>
      <c r="C42" s="29"/>
      <c r="D42" s="29"/>
      <c r="E42" s="29"/>
      <c r="F42" s="29">
        <v>1</v>
      </c>
      <c r="G42" s="314">
        <v>90</v>
      </c>
      <c r="H42" s="314">
        <v>6.1</v>
      </c>
      <c r="I42" s="314">
        <v>23.2</v>
      </c>
      <c r="J42" s="314">
        <v>1.9</v>
      </c>
      <c r="K42" s="314">
        <v>12.6</v>
      </c>
      <c r="L42" s="314">
        <v>37.8</v>
      </c>
      <c r="M42" s="314">
        <v>13.9</v>
      </c>
      <c r="N42" s="314">
        <v>1.8</v>
      </c>
      <c r="O42" s="298">
        <f t="shared" si="2"/>
        <v>23.9</v>
      </c>
      <c r="P42" s="29">
        <v>5.5</v>
      </c>
      <c r="Q42" s="29">
        <v>11</v>
      </c>
      <c r="R42" s="341">
        <v>7</v>
      </c>
      <c r="S42" s="341">
        <v>1.08</v>
      </c>
      <c r="T42" s="341">
        <v>0.31</v>
      </c>
      <c r="U42" s="341">
        <v>0.6</v>
      </c>
      <c r="V42" s="341">
        <v>0.81</v>
      </c>
      <c r="W42" s="341">
        <v>0.23</v>
      </c>
      <c r="X42" s="341">
        <v>0.21</v>
      </c>
      <c r="Y42" s="341">
        <v>0.66</v>
      </c>
      <c r="Z42" s="341">
        <v>0.06</v>
      </c>
      <c r="AA42" s="341">
        <v>0.4</v>
      </c>
      <c r="AB42" s="341">
        <v>0.15</v>
      </c>
      <c r="AC42" s="341">
        <v>1.1</v>
      </c>
      <c r="AD42" s="273">
        <v>75</v>
      </c>
      <c r="AE42" s="298">
        <f t="shared" si="3"/>
        <v>17.4</v>
      </c>
      <c r="AF42" s="273">
        <v>2580</v>
      </c>
      <c r="AG42" s="273">
        <v>2370</v>
      </c>
      <c r="AH42" s="298">
        <f t="shared" si="4"/>
        <v>12.1</v>
      </c>
      <c r="AI42" s="298">
        <f t="shared" si="5"/>
        <v>2.1151079136690645</v>
      </c>
      <c r="AJ42" s="312">
        <f t="shared" si="6"/>
        <v>67.44186046511628</v>
      </c>
      <c r="AK42" s="29"/>
      <c r="AL42" s="29"/>
      <c r="AM42" s="29"/>
      <c r="AN42" s="46"/>
      <c r="AO42" s="41"/>
      <c r="AP42" s="41"/>
      <c r="AQ42" s="41"/>
      <c r="AR42" s="29"/>
    </row>
    <row r="43" spans="1:44" ht="12.75">
      <c r="A43" s="40"/>
      <c r="B43" s="45" t="s">
        <v>200</v>
      </c>
      <c r="C43" s="29"/>
      <c r="D43" s="29"/>
      <c r="E43" s="29"/>
      <c r="F43" s="29">
        <v>1</v>
      </c>
      <c r="G43" s="314">
        <v>90</v>
      </c>
      <c r="H43" s="314">
        <v>9</v>
      </c>
      <c r="I43" s="314">
        <v>13.5</v>
      </c>
      <c r="J43" s="314">
        <v>15.3</v>
      </c>
      <c r="K43" s="314">
        <v>8.1</v>
      </c>
      <c r="L43" s="314">
        <v>21.1</v>
      </c>
      <c r="M43" s="314">
        <v>10.1</v>
      </c>
      <c r="N43" s="314">
        <v>3.6</v>
      </c>
      <c r="O43" s="298">
        <f t="shared" si="2"/>
        <v>11.000000000000002</v>
      </c>
      <c r="P43" s="29">
        <v>1.5</v>
      </c>
      <c r="Q43" s="29">
        <v>27</v>
      </c>
      <c r="R43" s="341">
        <v>3</v>
      </c>
      <c r="S43" s="341">
        <v>0.59</v>
      </c>
      <c r="T43" s="341">
        <v>0.21</v>
      </c>
      <c r="U43" s="341">
        <v>0.44</v>
      </c>
      <c r="V43" s="341">
        <v>0.53</v>
      </c>
      <c r="W43" s="341">
        <v>0.14</v>
      </c>
      <c r="X43" s="341">
        <v>0.12</v>
      </c>
      <c r="Y43" s="341">
        <v>1.6</v>
      </c>
      <c r="Z43" s="341">
        <v>0.06</v>
      </c>
      <c r="AA43" s="341">
        <v>0.08</v>
      </c>
      <c r="AB43" s="341">
        <v>1</v>
      </c>
      <c r="AC43" s="341">
        <v>1.6</v>
      </c>
      <c r="AD43" s="273">
        <v>65</v>
      </c>
      <c r="AE43" s="298">
        <f t="shared" si="3"/>
        <v>8.775</v>
      </c>
      <c r="AF43" s="273">
        <v>2970</v>
      </c>
      <c r="AG43" s="273">
        <v>2850</v>
      </c>
      <c r="AH43" s="298">
        <f t="shared" si="4"/>
        <v>6.5</v>
      </c>
      <c r="AI43" s="298">
        <f t="shared" si="5"/>
        <v>1.2376237623762378</v>
      </c>
      <c r="AJ43" s="312">
        <f t="shared" si="6"/>
        <v>29.545454545454543</v>
      </c>
      <c r="AK43" s="29"/>
      <c r="AL43" s="29"/>
      <c r="AM43" s="29"/>
      <c r="AN43" s="46"/>
      <c r="AO43" s="41"/>
      <c r="AP43" s="41"/>
      <c r="AQ43" s="41"/>
      <c r="AR43" s="29"/>
    </row>
    <row r="44" spans="1:44" ht="12.75">
      <c r="A44" s="40"/>
      <c r="B44" s="45" t="s">
        <v>142</v>
      </c>
      <c r="C44" s="29"/>
      <c r="D44" s="29"/>
      <c r="E44" s="29"/>
      <c r="F44" s="29">
        <v>1</v>
      </c>
      <c r="G44" s="314">
        <v>88</v>
      </c>
      <c r="H44" s="314">
        <v>5</v>
      </c>
      <c r="I44" s="314">
        <v>15</v>
      </c>
      <c r="J44" s="314">
        <v>3.4</v>
      </c>
      <c r="K44" s="314">
        <v>9.5</v>
      </c>
      <c r="L44" s="314">
        <v>40.5</v>
      </c>
      <c r="M44" s="314">
        <v>11.8</v>
      </c>
      <c r="N44" s="314">
        <v>3.5</v>
      </c>
      <c r="O44" s="298">
        <f t="shared" si="2"/>
        <v>28.7</v>
      </c>
      <c r="P44" s="29">
        <v>2.9</v>
      </c>
      <c r="Q44" s="29">
        <v>19</v>
      </c>
      <c r="R44" s="341">
        <v>5</v>
      </c>
      <c r="S44" s="341">
        <v>0.59</v>
      </c>
      <c r="T44" s="341">
        <v>0.24</v>
      </c>
      <c r="U44" s="341">
        <v>0.55</v>
      </c>
      <c r="V44" s="341">
        <v>0.48</v>
      </c>
      <c r="W44" s="341">
        <v>0.19</v>
      </c>
      <c r="X44" s="341">
        <v>0.15</v>
      </c>
      <c r="Y44" s="341">
        <v>1.09</v>
      </c>
      <c r="Z44" s="341">
        <v>0.03</v>
      </c>
      <c r="AA44" s="341">
        <v>0.08</v>
      </c>
      <c r="AB44" s="341">
        <v>0.44</v>
      </c>
      <c r="AC44" s="341">
        <v>1.1</v>
      </c>
      <c r="AD44" s="273">
        <v>74</v>
      </c>
      <c r="AE44" s="298">
        <f t="shared" si="3"/>
        <v>11.1</v>
      </c>
      <c r="AF44" s="273">
        <v>2460</v>
      </c>
      <c r="AG44" s="273">
        <v>2330</v>
      </c>
      <c r="AH44" s="298">
        <f t="shared" si="4"/>
        <v>8.3</v>
      </c>
      <c r="AI44" s="298">
        <f t="shared" si="5"/>
        <v>2.677966101694915</v>
      </c>
      <c r="AJ44" s="312">
        <f t="shared" si="6"/>
        <v>45.12195121951219</v>
      </c>
      <c r="AK44" s="29"/>
      <c r="AL44" s="29"/>
      <c r="AM44" s="29"/>
      <c r="AN44" s="46"/>
      <c r="AO44" s="41"/>
      <c r="AP44" s="41"/>
      <c r="AQ44" s="41"/>
      <c r="AR44" s="29"/>
    </row>
    <row r="45" spans="1:44" ht="12.75">
      <c r="A45" s="40"/>
      <c r="B45" s="45" t="s">
        <v>201</v>
      </c>
      <c r="C45" s="29"/>
      <c r="D45" s="29"/>
      <c r="E45" s="29"/>
      <c r="F45" s="29">
        <v>1</v>
      </c>
      <c r="G45" s="314">
        <v>88</v>
      </c>
      <c r="H45" s="314">
        <v>4</v>
      </c>
      <c r="I45" s="314">
        <v>14</v>
      </c>
      <c r="J45" s="314">
        <v>4</v>
      </c>
      <c r="K45" s="314">
        <v>5</v>
      </c>
      <c r="L45" s="314">
        <v>27.1</v>
      </c>
      <c r="M45" s="314">
        <v>7.7</v>
      </c>
      <c r="N45" s="314">
        <v>2.4</v>
      </c>
      <c r="O45" s="298">
        <f t="shared" si="2"/>
        <v>19.400000000000002</v>
      </c>
      <c r="P45" s="29">
        <v>1.5</v>
      </c>
      <c r="Q45" s="29">
        <v>27</v>
      </c>
      <c r="R45" s="341">
        <v>9</v>
      </c>
      <c r="S45" s="341">
        <v>0.5</v>
      </c>
      <c r="T45" s="341">
        <v>0.25</v>
      </c>
      <c r="U45" s="341">
        <v>0.7</v>
      </c>
      <c r="V45" s="341">
        <v>0.5</v>
      </c>
      <c r="W45" s="341">
        <v>0.2</v>
      </c>
      <c r="X45" s="341">
        <v>0.1</v>
      </c>
      <c r="Y45" s="341">
        <v>0.9</v>
      </c>
      <c r="Z45" s="341">
        <v>0.02</v>
      </c>
      <c r="AA45" s="341">
        <v>0.09</v>
      </c>
      <c r="AB45" s="341">
        <v>0.4</v>
      </c>
      <c r="AC45" s="341">
        <v>1.02</v>
      </c>
      <c r="AD45" s="273">
        <v>79</v>
      </c>
      <c r="AE45" s="298">
        <f t="shared" si="3"/>
        <v>11.06</v>
      </c>
      <c r="AF45" s="273">
        <v>2950</v>
      </c>
      <c r="AG45" s="273">
        <v>2810</v>
      </c>
      <c r="AH45" s="298">
        <f t="shared" si="4"/>
        <v>5.300000000000001</v>
      </c>
      <c r="AI45" s="298">
        <f t="shared" si="5"/>
        <v>2.7142857142857144</v>
      </c>
      <c r="AJ45" s="312">
        <f t="shared" si="6"/>
        <v>37.49152542372882</v>
      </c>
      <c r="AK45" s="29"/>
      <c r="AL45" s="29"/>
      <c r="AM45" s="29"/>
      <c r="AN45" s="46"/>
      <c r="AO45" s="41"/>
      <c r="AP45" s="41"/>
      <c r="AQ45" s="41"/>
      <c r="AR45" s="29"/>
    </row>
    <row r="46" spans="1:44" ht="12.75">
      <c r="A46" s="40"/>
      <c r="B46" s="45" t="s">
        <v>202</v>
      </c>
      <c r="C46" s="29"/>
      <c r="D46" s="29"/>
      <c r="E46" s="29"/>
      <c r="F46" s="29">
        <v>1</v>
      </c>
      <c r="G46" s="314">
        <v>88</v>
      </c>
      <c r="H46" s="314">
        <v>3.6</v>
      </c>
      <c r="I46" s="314">
        <v>15.8</v>
      </c>
      <c r="J46" s="314">
        <v>3.6</v>
      </c>
      <c r="K46" s="314">
        <v>7</v>
      </c>
      <c r="L46" s="314">
        <v>32.6</v>
      </c>
      <c r="M46" s="314">
        <v>10</v>
      </c>
      <c r="N46" s="314">
        <v>2.7</v>
      </c>
      <c r="O46" s="298">
        <f t="shared" si="2"/>
        <v>22.6</v>
      </c>
      <c r="P46" s="29">
        <v>2.3</v>
      </c>
      <c r="Q46" s="29">
        <v>24</v>
      </c>
      <c r="R46" s="341">
        <v>5</v>
      </c>
      <c r="S46" s="341">
        <v>0.63</v>
      </c>
      <c r="T46" s="341">
        <v>0.26</v>
      </c>
      <c r="U46" s="341">
        <v>0.57</v>
      </c>
      <c r="V46" s="341">
        <v>0.5</v>
      </c>
      <c r="W46" s="341">
        <v>0.21</v>
      </c>
      <c r="X46" s="341">
        <v>0.14</v>
      </c>
      <c r="Y46" s="341">
        <v>1.05</v>
      </c>
      <c r="Z46" s="341">
        <v>0.03</v>
      </c>
      <c r="AA46" s="341">
        <v>0.08</v>
      </c>
      <c r="AB46" s="341">
        <v>0.42</v>
      </c>
      <c r="AC46" s="341">
        <v>1.3</v>
      </c>
      <c r="AD46" s="273">
        <v>77</v>
      </c>
      <c r="AE46" s="298">
        <f t="shared" si="3"/>
        <v>12.166000000000002</v>
      </c>
      <c r="AF46" s="273">
        <v>2680</v>
      </c>
      <c r="AG46" s="273">
        <v>2520</v>
      </c>
      <c r="AH46" s="298">
        <f t="shared" si="4"/>
        <v>7.3</v>
      </c>
      <c r="AI46" s="298">
        <f t="shared" si="5"/>
        <v>2.49</v>
      </c>
      <c r="AJ46" s="312">
        <f t="shared" si="6"/>
        <v>45.39552238805971</v>
      </c>
      <c r="AK46" s="29"/>
      <c r="AL46" s="29"/>
      <c r="AM46" s="29"/>
      <c r="AN46" s="46"/>
      <c r="AO46" s="41"/>
      <c r="AP46" s="41"/>
      <c r="AQ46" s="41"/>
      <c r="AR46" s="29"/>
    </row>
    <row r="47" spans="1:44" ht="12.75">
      <c r="A47" s="40"/>
      <c r="B47" s="45"/>
      <c r="C47" s="29"/>
      <c r="D47" s="29"/>
      <c r="E47" s="29"/>
      <c r="F47" s="29"/>
      <c r="G47" s="314"/>
      <c r="H47" s="29"/>
      <c r="I47" s="29"/>
      <c r="J47" s="29"/>
      <c r="K47" s="29"/>
      <c r="L47" s="29"/>
      <c r="M47" s="29"/>
      <c r="N47" s="29"/>
      <c r="O47" s="298"/>
      <c r="P47" s="29"/>
      <c r="Q47" s="29"/>
      <c r="R47" s="341"/>
      <c r="S47" s="341"/>
      <c r="T47" s="341"/>
      <c r="U47" s="341"/>
      <c r="V47" s="341"/>
      <c r="W47" s="341"/>
      <c r="X47" s="341"/>
      <c r="Y47" s="341"/>
      <c r="Z47" s="341"/>
      <c r="AA47" s="341"/>
      <c r="AB47" s="341"/>
      <c r="AC47" s="341"/>
      <c r="AD47" s="273"/>
      <c r="AE47" s="298"/>
      <c r="AF47" s="273"/>
      <c r="AG47" s="273"/>
      <c r="AH47" s="298"/>
      <c r="AI47" s="298"/>
      <c r="AJ47" s="312"/>
      <c r="AK47" s="29"/>
      <c r="AL47" s="29"/>
      <c r="AM47" s="29"/>
      <c r="AN47" s="46"/>
      <c r="AO47" s="41"/>
      <c r="AP47" s="41"/>
      <c r="AQ47" s="41"/>
      <c r="AR47" s="29"/>
    </row>
    <row r="48" spans="1:44" ht="12.75">
      <c r="A48" s="40"/>
      <c r="B48" s="45"/>
      <c r="C48" s="29"/>
      <c r="D48" s="29"/>
      <c r="E48" s="29"/>
      <c r="F48" s="29"/>
      <c r="G48" s="343"/>
      <c r="H48" s="29"/>
      <c r="I48" s="29"/>
      <c r="J48" s="29"/>
      <c r="K48" s="29"/>
      <c r="L48" s="29"/>
      <c r="M48" s="29"/>
      <c r="N48" s="29"/>
      <c r="O48" s="298"/>
      <c r="P48" s="29"/>
      <c r="Q48" s="29"/>
      <c r="R48" s="341"/>
      <c r="S48" s="341"/>
      <c r="T48" s="341"/>
      <c r="U48" s="341"/>
      <c r="V48" s="341"/>
      <c r="W48" s="341"/>
      <c r="X48" s="341"/>
      <c r="Y48" s="341"/>
      <c r="Z48" s="341"/>
      <c r="AA48" s="341"/>
      <c r="AB48" s="341"/>
      <c r="AC48" s="341"/>
      <c r="AD48" s="273"/>
      <c r="AE48" s="298"/>
      <c r="AF48" s="273"/>
      <c r="AG48" s="273"/>
      <c r="AH48" s="298"/>
      <c r="AI48" s="298"/>
      <c r="AJ48" s="312"/>
      <c r="AK48" s="29"/>
      <c r="AL48" s="29"/>
      <c r="AM48" s="29"/>
      <c r="AN48" s="46"/>
      <c r="AO48" s="41"/>
      <c r="AP48" s="41"/>
      <c r="AQ48" s="41"/>
      <c r="AR48" s="29"/>
    </row>
    <row r="49" spans="1:44" ht="12.75">
      <c r="A49" s="40"/>
      <c r="B49" s="45" t="s">
        <v>143</v>
      </c>
      <c r="C49" s="29"/>
      <c r="D49" s="29"/>
      <c r="E49" s="29">
        <v>6</v>
      </c>
      <c r="F49" s="29">
        <v>1</v>
      </c>
      <c r="G49" s="314">
        <v>75</v>
      </c>
      <c r="H49" s="29">
        <v>8.6</v>
      </c>
      <c r="I49" s="29">
        <v>10.5</v>
      </c>
      <c r="J49" s="314">
        <v>0</v>
      </c>
      <c r="K49" s="314">
        <v>0</v>
      </c>
      <c r="L49" s="314">
        <v>0</v>
      </c>
      <c r="M49" s="314">
        <v>0</v>
      </c>
      <c r="N49" s="314">
        <v>0</v>
      </c>
      <c r="O49" s="298">
        <f t="shared" si="2"/>
        <v>0</v>
      </c>
      <c r="P49" s="314">
        <v>0</v>
      </c>
      <c r="Q49" s="314">
        <v>0</v>
      </c>
      <c r="R49" s="341">
        <v>45</v>
      </c>
      <c r="S49" s="341">
        <v>0.04</v>
      </c>
      <c r="T49" s="341">
        <v>0.05</v>
      </c>
      <c r="U49" s="341">
        <v>0.1</v>
      </c>
      <c r="V49" s="341">
        <v>0.06</v>
      </c>
      <c r="W49" s="341">
        <v>0.1</v>
      </c>
      <c r="X49" s="341">
        <v>0.22</v>
      </c>
      <c r="Y49" s="341">
        <v>0.02</v>
      </c>
      <c r="Z49" s="341">
        <v>0.8</v>
      </c>
      <c r="AA49" s="341">
        <v>1.08</v>
      </c>
      <c r="AB49" s="341">
        <v>0.05</v>
      </c>
      <c r="AC49" s="341">
        <v>3.91</v>
      </c>
      <c r="AD49" s="273">
        <v>70</v>
      </c>
      <c r="AE49" s="298">
        <f t="shared" si="3"/>
        <v>7.35</v>
      </c>
      <c r="AF49" s="273">
        <v>2550</v>
      </c>
      <c r="AG49" s="273">
        <v>2450</v>
      </c>
      <c r="AH49" s="298">
        <f t="shared" si="4"/>
        <v>0</v>
      </c>
      <c r="AI49" s="298">
        <f>IF(M49=0,1,(O49+P49)/M49)</f>
        <v>1</v>
      </c>
      <c r="AJ49" s="312">
        <f t="shared" si="6"/>
        <v>28.823529411764703</v>
      </c>
      <c r="AK49" s="29"/>
      <c r="AL49" s="29"/>
      <c r="AM49" s="29"/>
      <c r="AN49" s="46"/>
      <c r="AO49" s="41"/>
      <c r="AP49" s="41"/>
      <c r="AQ49" s="41"/>
      <c r="AR49" s="29"/>
    </row>
    <row r="50" spans="1:44" ht="12.75">
      <c r="A50" s="40"/>
      <c r="B50" s="45" t="s">
        <v>144</v>
      </c>
      <c r="C50" s="29"/>
      <c r="D50" s="29"/>
      <c r="E50" s="29">
        <v>6</v>
      </c>
      <c r="F50" s="29">
        <v>1</v>
      </c>
      <c r="G50" s="314">
        <v>75</v>
      </c>
      <c r="H50" s="29">
        <v>9.8</v>
      </c>
      <c r="I50" s="29">
        <v>4.5</v>
      </c>
      <c r="J50" s="314">
        <v>0</v>
      </c>
      <c r="K50" s="314">
        <v>0</v>
      </c>
      <c r="L50" s="314">
        <v>0</v>
      </c>
      <c r="M50" s="314">
        <v>0</v>
      </c>
      <c r="N50" s="314">
        <v>0</v>
      </c>
      <c r="O50" s="298">
        <f t="shared" si="2"/>
        <v>0</v>
      </c>
      <c r="P50" s="314">
        <v>0</v>
      </c>
      <c r="Q50" s="314">
        <v>0</v>
      </c>
      <c r="R50" s="341">
        <v>47</v>
      </c>
      <c r="S50" s="341">
        <v>0.02</v>
      </c>
      <c r="T50" s="341">
        <v>0.02</v>
      </c>
      <c r="U50" s="341">
        <v>0.04</v>
      </c>
      <c r="V50" s="341">
        <v>0.05</v>
      </c>
      <c r="W50" s="341"/>
      <c r="X50" s="341">
        <v>0.74</v>
      </c>
      <c r="Y50" s="341">
        <v>0.09</v>
      </c>
      <c r="Z50" s="341">
        <v>0.2</v>
      </c>
      <c r="AA50" s="341">
        <v>2</v>
      </c>
      <c r="AB50" s="341">
        <v>0.42</v>
      </c>
      <c r="AC50" s="341">
        <v>4.5</v>
      </c>
      <c r="AD50" s="273">
        <v>60</v>
      </c>
      <c r="AE50" s="298">
        <f t="shared" si="3"/>
        <v>2.7</v>
      </c>
      <c r="AF50" s="273">
        <v>2410</v>
      </c>
      <c r="AG50" s="273">
        <v>2370</v>
      </c>
      <c r="AH50" s="298">
        <f t="shared" si="4"/>
        <v>0</v>
      </c>
      <c r="AI50" s="298">
        <f t="shared" si="5"/>
        <v>1</v>
      </c>
      <c r="AJ50" s="312">
        <f t="shared" si="6"/>
        <v>11.20331950207469</v>
      </c>
      <c r="AK50" s="29"/>
      <c r="AL50" s="29"/>
      <c r="AM50" s="29"/>
      <c r="AN50" s="46"/>
      <c r="AO50" s="41"/>
      <c r="AP50" s="41"/>
      <c r="AQ50" s="41"/>
      <c r="AR50" s="29"/>
    </row>
    <row r="51" spans="1:44" ht="12.75">
      <c r="A51" s="40"/>
      <c r="B51" s="45" t="s">
        <v>145</v>
      </c>
      <c r="C51" s="29"/>
      <c r="D51" s="29"/>
      <c r="E51" s="29"/>
      <c r="F51" s="29">
        <v>1</v>
      </c>
      <c r="G51" s="314">
        <v>88</v>
      </c>
      <c r="H51" s="29">
        <v>5.7</v>
      </c>
      <c r="I51" s="29">
        <v>2.6</v>
      </c>
      <c r="J51" s="29">
        <v>0.7</v>
      </c>
      <c r="K51" s="29">
        <v>4.8</v>
      </c>
      <c r="L51" s="29">
        <v>12.4</v>
      </c>
      <c r="M51" s="29">
        <v>7.7</v>
      </c>
      <c r="N51" s="29">
        <v>2.1</v>
      </c>
      <c r="O51" s="298">
        <f t="shared" si="2"/>
        <v>4.7</v>
      </c>
      <c r="P51" s="29">
        <v>1.9</v>
      </c>
      <c r="Q51" s="29">
        <v>60</v>
      </c>
      <c r="R51" s="341">
        <v>1.8</v>
      </c>
      <c r="S51" s="341">
        <v>0.1</v>
      </c>
      <c r="T51" s="341">
        <v>0.03</v>
      </c>
      <c r="U51" s="341">
        <v>0.07</v>
      </c>
      <c r="V51" s="341">
        <v>0.08</v>
      </c>
      <c r="W51" s="341">
        <v>0.03</v>
      </c>
      <c r="X51" s="341">
        <v>0.3</v>
      </c>
      <c r="Y51" s="341">
        <v>0.12</v>
      </c>
      <c r="Z51" s="341">
        <v>0.04</v>
      </c>
      <c r="AA51" s="341">
        <v>0.11</v>
      </c>
      <c r="AB51" s="341">
        <v>0.14</v>
      </c>
      <c r="AC51" s="341">
        <v>1.2</v>
      </c>
      <c r="AD51" s="273">
        <v>50</v>
      </c>
      <c r="AE51" s="298">
        <f t="shared" si="3"/>
        <v>1.3</v>
      </c>
      <c r="AF51" s="273">
        <v>2880</v>
      </c>
      <c r="AG51" s="273">
        <v>2850</v>
      </c>
      <c r="AH51" s="298">
        <f t="shared" si="4"/>
        <v>5.6</v>
      </c>
      <c r="AI51" s="298">
        <f t="shared" si="5"/>
        <v>0.8571428571428571</v>
      </c>
      <c r="AJ51" s="312">
        <f t="shared" si="6"/>
        <v>4.513888888888889</v>
      </c>
      <c r="AK51" s="29"/>
      <c r="AL51" s="29"/>
      <c r="AM51" s="29"/>
      <c r="AN51" s="46"/>
      <c r="AO51" s="41"/>
      <c r="AP51" s="41"/>
      <c r="AQ51" s="41"/>
      <c r="AR51" s="29"/>
    </row>
    <row r="52" spans="1:44" ht="12.75">
      <c r="A52" s="40"/>
      <c r="B52" s="45" t="s">
        <v>146</v>
      </c>
      <c r="C52" s="29"/>
      <c r="D52" s="29"/>
      <c r="E52" s="29"/>
      <c r="F52" s="29">
        <v>1</v>
      </c>
      <c r="G52" s="314">
        <v>88</v>
      </c>
      <c r="H52" s="29">
        <v>5.7</v>
      </c>
      <c r="I52" s="29">
        <v>2.6</v>
      </c>
      <c r="J52" s="29">
        <v>0.7</v>
      </c>
      <c r="K52" s="29">
        <v>4.4</v>
      </c>
      <c r="L52" s="29">
        <v>9.5</v>
      </c>
      <c r="M52" s="29">
        <v>6.8</v>
      </c>
      <c r="N52" s="314">
        <v>2</v>
      </c>
      <c r="O52" s="298">
        <f t="shared" si="2"/>
        <v>2.7</v>
      </c>
      <c r="P52" s="29">
        <v>1.5</v>
      </c>
      <c r="Q52" s="29">
        <v>65</v>
      </c>
      <c r="R52" s="341">
        <v>2.1</v>
      </c>
      <c r="S52" s="341">
        <v>0.1</v>
      </c>
      <c r="T52" s="341">
        <v>0.03</v>
      </c>
      <c r="U52" s="341">
        <v>0.07</v>
      </c>
      <c r="V52" s="341">
        <v>0.08</v>
      </c>
      <c r="W52" s="341">
        <v>0.03</v>
      </c>
      <c r="X52" s="341">
        <v>0.25</v>
      </c>
      <c r="Y52" s="341">
        <v>0.11</v>
      </c>
      <c r="Z52" s="341">
        <v>0.03</v>
      </c>
      <c r="AA52" s="341">
        <v>0.07</v>
      </c>
      <c r="AB52" s="341">
        <v>0.11</v>
      </c>
      <c r="AC52" s="341">
        <v>0.75</v>
      </c>
      <c r="AD52" s="273">
        <v>50</v>
      </c>
      <c r="AE52" s="298">
        <f t="shared" si="3"/>
        <v>1.3</v>
      </c>
      <c r="AF52" s="273">
        <v>2990</v>
      </c>
      <c r="AG52" s="273">
        <v>2960</v>
      </c>
      <c r="AH52" s="298">
        <f t="shared" si="4"/>
        <v>4.8</v>
      </c>
      <c r="AI52" s="298">
        <f t="shared" si="5"/>
        <v>0.6176470588235294</v>
      </c>
      <c r="AJ52" s="312">
        <f t="shared" si="6"/>
        <v>4.3478260869565215</v>
      </c>
      <c r="AK52" s="29"/>
      <c r="AL52" s="29"/>
      <c r="AM52" s="29"/>
      <c r="AN52" s="46"/>
      <c r="AO52" s="41"/>
      <c r="AP52" s="41"/>
      <c r="AQ52" s="41"/>
      <c r="AR52" s="29"/>
    </row>
    <row r="53" spans="1:44" ht="12.75">
      <c r="A53" s="40"/>
      <c r="B53" s="45" t="s">
        <v>147</v>
      </c>
      <c r="C53" s="29"/>
      <c r="D53" s="29"/>
      <c r="E53" s="29"/>
      <c r="F53" s="29">
        <v>1</v>
      </c>
      <c r="G53" s="314">
        <v>88</v>
      </c>
      <c r="H53" s="29">
        <v>3.5</v>
      </c>
      <c r="I53" s="29">
        <v>2.6</v>
      </c>
      <c r="J53" s="29">
        <v>0.7</v>
      </c>
      <c r="K53" s="29">
        <v>3.1</v>
      </c>
      <c r="L53" s="314">
        <v>8</v>
      </c>
      <c r="M53" s="314">
        <v>5</v>
      </c>
      <c r="N53" s="29">
        <v>1.4</v>
      </c>
      <c r="O53" s="298">
        <f t="shared" si="2"/>
        <v>3</v>
      </c>
      <c r="P53" s="29">
        <v>1.2</v>
      </c>
      <c r="Q53" s="29">
        <v>70</v>
      </c>
      <c r="R53" s="341">
        <v>2.5</v>
      </c>
      <c r="S53" s="341">
        <v>0.1</v>
      </c>
      <c r="T53" s="341">
        <v>0.03</v>
      </c>
      <c r="U53" s="341">
        <v>0.07</v>
      </c>
      <c r="V53" s="341">
        <v>0.08</v>
      </c>
      <c r="W53" s="341">
        <v>0.03</v>
      </c>
      <c r="X53" s="341">
        <v>0.2</v>
      </c>
      <c r="Y53" s="341">
        <v>0.1</v>
      </c>
      <c r="Z53" s="341">
        <v>0.03</v>
      </c>
      <c r="AA53" s="341">
        <v>0.07</v>
      </c>
      <c r="AB53" s="341">
        <v>0.09</v>
      </c>
      <c r="AC53" s="341">
        <v>0.44</v>
      </c>
      <c r="AD53" s="273">
        <v>50</v>
      </c>
      <c r="AE53" s="298">
        <f t="shared" si="3"/>
        <v>1.3</v>
      </c>
      <c r="AF53" s="273">
        <v>3130</v>
      </c>
      <c r="AG53" s="273">
        <v>3100</v>
      </c>
      <c r="AH53" s="298">
        <f t="shared" si="4"/>
        <v>3.6</v>
      </c>
      <c r="AI53" s="298">
        <f t="shared" si="5"/>
        <v>0.8400000000000001</v>
      </c>
      <c r="AJ53" s="312">
        <f t="shared" si="6"/>
        <v>4.15335463258786</v>
      </c>
      <c r="AK53" s="29"/>
      <c r="AL53" s="29"/>
      <c r="AM53" s="29"/>
      <c r="AN53" s="46"/>
      <c r="AO53" s="41"/>
      <c r="AP53" s="41"/>
      <c r="AQ53" s="41"/>
      <c r="AR53" s="29"/>
    </row>
    <row r="54" spans="1:44" ht="12.75">
      <c r="A54" s="40"/>
      <c r="B54" s="45"/>
      <c r="C54" s="29"/>
      <c r="D54" s="29"/>
      <c r="E54" s="29"/>
      <c r="F54" s="29"/>
      <c r="G54" s="314"/>
      <c r="H54" s="29"/>
      <c r="I54" s="29"/>
      <c r="J54" s="29"/>
      <c r="K54" s="29"/>
      <c r="L54" s="29"/>
      <c r="M54" s="29"/>
      <c r="N54" s="29"/>
      <c r="O54" s="298"/>
      <c r="P54" s="29"/>
      <c r="Q54" s="29"/>
      <c r="R54" s="341"/>
      <c r="S54" s="341"/>
      <c r="T54" s="341"/>
      <c r="U54" s="341"/>
      <c r="V54" s="341"/>
      <c r="W54" s="341"/>
      <c r="X54" s="341"/>
      <c r="Y54" s="341"/>
      <c r="Z54" s="341"/>
      <c r="AA54" s="341"/>
      <c r="AB54" s="341"/>
      <c r="AC54" s="341"/>
      <c r="AD54" s="273"/>
      <c r="AE54" s="298"/>
      <c r="AF54" s="273"/>
      <c r="AG54" s="273"/>
      <c r="AH54" s="298"/>
      <c r="AI54" s="298"/>
      <c r="AJ54" s="312"/>
      <c r="AK54" s="29"/>
      <c r="AL54" s="29"/>
      <c r="AM54" s="29"/>
      <c r="AN54" s="46"/>
      <c r="AO54" s="41"/>
      <c r="AP54" s="41"/>
      <c r="AQ54" s="41"/>
      <c r="AR54" s="29"/>
    </row>
    <row r="55" spans="1:44" ht="12.75">
      <c r="A55" s="40"/>
      <c r="B55" s="45"/>
      <c r="C55" s="29"/>
      <c r="D55" s="29"/>
      <c r="E55" s="29"/>
      <c r="F55" s="29"/>
      <c r="G55" s="314"/>
      <c r="H55" s="29"/>
      <c r="I55" s="29"/>
      <c r="J55" s="29"/>
      <c r="K55" s="29"/>
      <c r="L55" s="29"/>
      <c r="M55" s="29"/>
      <c r="N55" s="29"/>
      <c r="O55" s="298"/>
      <c r="P55" s="29"/>
      <c r="Q55" s="29"/>
      <c r="R55" s="341"/>
      <c r="S55" s="341"/>
      <c r="T55" s="341"/>
      <c r="U55" s="341"/>
      <c r="V55" s="341"/>
      <c r="W55" s="341"/>
      <c r="X55" s="341"/>
      <c r="Y55" s="341"/>
      <c r="Z55" s="341"/>
      <c r="AA55" s="341"/>
      <c r="AB55" s="341"/>
      <c r="AC55" s="341"/>
      <c r="AD55" s="273"/>
      <c r="AE55" s="298"/>
      <c r="AF55" s="273"/>
      <c r="AG55" s="273"/>
      <c r="AH55" s="298"/>
      <c r="AI55" s="298"/>
      <c r="AJ55" s="312"/>
      <c r="AK55" s="29"/>
      <c r="AL55" s="29"/>
      <c r="AM55" s="29"/>
      <c r="AN55" s="46"/>
      <c r="AO55" s="41"/>
      <c r="AP55" s="41"/>
      <c r="AQ55" s="41"/>
      <c r="AR55" s="29"/>
    </row>
    <row r="56" spans="1:44" ht="12.75">
      <c r="A56" s="40"/>
      <c r="B56" s="45" t="s">
        <v>203</v>
      </c>
      <c r="C56" s="29"/>
      <c r="D56" s="29"/>
      <c r="E56" s="29"/>
      <c r="F56" s="29">
        <v>1</v>
      </c>
      <c r="G56" s="314">
        <v>86.1</v>
      </c>
      <c r="H56" s="314">
        <v>3.6</v>
      </c>
      <c r="I56" s="314">
        <v>26.8</v>
      </c>
      <c r="J56" s="314">
        <v>1.1</v>
      </c>
      <c r="K56" s="314">
        <v>7.5</v>
      </c>
      <c r="L56" s="314">
        <v>13.7</v>
      </c>
      <c r="M56" s="314">
        <v>9.1</v>
      </c>
      <c r="N56" s="314">
        <v>0.7</v>
      </c>
      <c r="O56" s="298">
        <f t="shared" si="2"/>
        <v>4.6</v>
      </c>
      <c r="P56" s="29">
        <v>2.1</v>
      </c>
      <c r="Q56" s="314">
        <v>37.3</v>
      </c>
      <c r="R56" s="341">
        <v>3.7</v>
      </c>
      <c r="S56" s="341">
        <v>1.72</v>
      </c>
      <c r="T56" s="341">
        <v>0.19</v>
      </c>
      <c r="U56" s="341">
        <v>0.53</v>
      </c>
      <c r="V56" s="341">
        <v>0.95</v>
      </c>
      <c r="W56" s="341">
        <v>0.22</v>
      </c>
      <c r="X56" s="341">
        <v>0.14</v>
      </c>
      <c r="Y56" s="341">
        <v>0.47</v>
      </c>
      <c r="Z56" s="341">
        <v>0.01</v>
      </c>
      <c r="AA56" s="341">
        <v>0.07</v>
      </c>
      <c r="AB56" s="341">
        <v>0.17</v>
      </c>
      <c r="AC56" s="341">
        <v>1</v>
      </c>
      <c r="AD56" s="273">
        <v>81</v>
      </c>
      <c r="AE56" s="298">
        <f t="shared" si="3"/>
        <v>21.708000000000002</v>
      </c>
      <c r="AF56" s="273">
        <v>3150</v>
      </c>
      <c r="AG56" s="273">
        <v>3020</v>
      </c>
      <c r="AH56" s="298">
        <f t="shared" si="4"/>
        <v>8.4</v>
      </c>
      <c r="AI56" s="298">
        <f t="shared" si="5"/>
        <v>0.7362637362637362</v>
      </c>
      <c r="AJ56" s="312">
        <f t="shared" si="6"/>
        <v>68.91428571428571</v>
      </c>
      <c r="AK56" s="29"/>
      <c r="AL56" s="29"/>
      <c r="AM56" s="29"/>
      <c r="AN56" s="46"/>
      <c r="AO56" s="41"/>
      <c r="AP56" s="41"/>
      <c r="AQ56" s="41"/>
      <c r="AR56" s="29"/>
    </row>
    <row r="57" spans="1:44" ht="12.75">
      <c r="A57" s="40"/>
      <c r="B57" s="45" t="s">
        <v>204</v>
      </c>
      <c r="C57" s="29"/>
      <c r="D57" s="29"/>
      <c r="E57" s="29"/>
      <c r="F57" s="29">
        <v>1</v>
      </c>
      <c r="G57" s="314">
        <v>86.5</v>
      </c>
      <c r="H57" s="314">
        <v>3.3</v>
      </c>
      <c r="I57" s="314">
        <v>25.4</v>
      </c>
      <c r="J57" s="314">
        <v>1.3</v>
      </c>
      <c r="K57" s="314">
        <v>7.9</v>
      </c>
      <c r="L57" s="314">
        <v>13.9</v>
      </c>
      <c r="M57" s="314">
        <v>9.2</v>
      </c>
      <c r="N57" s="314">
        <v>0.8</v>
      </c>
      <c r="O57" s="298">
        <f t="shared" si="2"/>
        <v>4.700000000000001</v>
      </c>
      <c r="P57" s="29">
        <v>2.1</v>
      </c>
      <c r="Q57" s="314">
        <v>38.3</v>
      </c>
      <c r="R57" s="341">
        <v>3</v>
      </c>
      <c r="S57" s="341">
        <v>1.66</v>
      </c>
      <c r="T57" s="341">
        <v>0.18</v>
      </c>
      <c r="U57" s="341">
        <v>50</v>
      </c>
      <c r="V57" s="341">
        <v>0.91</v>
      </c>
      <c r="W57" s="341">
        <v>0.21</v>
      </c>
      <c r="X57" s="341">
        <v>0.14</v>
      </c>
      <c r="Y57" s="341">
        <v>0.46</v>
      </c>
      <c r="Z57" s="341">
        <v>0.01</v>
      </c>
      <c r="AA57" s="341">
        <v>0.07</v>
      </c>
      <c r="AB57" s="341">
        <v>0.17</v>
      </c>
      <c r="AC57" s="341">
        <v>0.98</v>
      </c>
      <c r="AD57" s="273">
        <v>80</v>
      </c>
      <c r="AE57" s="298">
        <f t="shared" si="3"/>
        <v>20.32</v>
      </c>
      <c r="AF57" s="273">
        <v>3070</v>
      </c>
      <c r="AG57" s="273">
        <v>2820</v>
      </c>
      <c r="AH57" s="298">
        <f t="shared" si="4"/>
        <v>8.399999999999999</v>
      </c>
      <c r="AI57" s="298">
        <f t="shared" si="5"/>
        <v>0.7391304347826089</v>
      </c>
      <c r="AJ57" s="312">
        <f t="shared" si="6"/>
        <v>66.18892508143323</v>
      </c>
      <c r="AK57" s="29"/>
      <c r="AL57" s="29"/>
      <c r="AM57" s="29"/>
      <c r="AN57" s="46"/>
      <c r="AO57" s="41"/>
      <c r="AP57" s="41"/>
      <c r="AQ57" s="41"/>
      <c r="AR57" s="29"/>
    </row>
    <row r="58" spans="1:44" ht="12.75">
      <c r="A58" s="40"/>
      <c r="B58" s="45" t="s">
        <v>148</v>
      </c>
      <c r="C58" s="29"/>
      <c r="D58" s="29"/>
      <c r="E58" s="29"/>
      <c r="F58" s="29">
        <v>1</v>
      </c>
      <c r="G58" s="314">
        <v>88</v>
      </c>
      <c r="H58" s="314">
        <v>3.5</v>
      </c>
      <c r="I58" s="314">
        <v>32.6</v>
      </c>
      <c r="J58" s="314">
        <v>7</v>
      </c>
      <c r="K58" s="314">
        <v>12.8</v>
      </c>
      <c r="L58" s="314">
        <v>21</v>
      </c>
      <c r="M58" s="314">
        <v>15.5</v>
      </c>
      <c r="N58" s="314">
        <v>1.5</v>
      </c>
      <c r="O58" s="298">
        <f t="shared" si="2"/>
        <v>5.5</v>
      </c>
      <c r="P58" s="29">
        <v>10.5</v>
      </c>
      <c r="Q58" s="314">
        <v>0</v>
      </c>
      <c r="R58" s="341">
        <v>6</v>
      </c>
      <c r="S58" s="341">
        <v>1.59</v>
      </c>
      <c r="T58" s="341">
        <v>0.25</v>
      </c>
      <c r="U58" s="341">
        <v>0.73</v>
      </c>
      <c r="V58" s="341">
        <v>1.16</v>
      </c>
      <c r="W58" s="341">
        <v>0.26</v>
      </c>
      <c r="X58" s="341">
        <v>0.23</v>
      </c>
      <c r="Y58" s="341">
        <v>0.32</v>
      </c>
      <c r="Z58" s="341">
        <v>0.05</v>
      </c>
      <c r="AA58" s="341">
        <v>0.04</v>
      </c>
      <c r="AB58" s="341">
        <v>0.17</v>
      </c>
      <c r="AC58" s="341">
        <v>0.85</v>
      </c>
      <c r="AD58" s="273">
        <v>80</v>
      </c>
      <c r="AE58" s="298">
        <f t="shared" si="3"/>
        <v>26.08</v>
      </c>
      <c r="AF58" s="273">
        <v>3040</v>
      </c>
      <c r="AG58" s="273">
        <v>2720</v>
      </c>
      <c r="AH58" s="298">
        <f t="shared" si="4"/>
        <v>14</v>
      </c>
      <c r="AI58" s="298">
        <f t="shared" si="5"/>
        <v>1.032258064516129</v>
      </c>
      <c r="AJ58" s="312">
        <f t="shared" si="6"/>
        <v>85.78947368421052</v>
      </c>
      <c r="AK58" s="29"/>
      <c r="AL58" s="29"/>
      <c r="AM58" s="29"/>
      <c r="AN58" s="46"/>
      <c r="AO58" s="41"/>
      <c r="AP58" s="41"/>
      <c r="AQ58" s="41"/>
      <c r="AR58" s="29"/>
    </row>
    <row r="59" spans="1:44" ht="12.75">
      <c r="A59" s="40"/>
      <c r="B59" s="45" t="s">
        <v>149</v>
      </c>
      <c r="C59" s="29"/>
      <c r="D59" s="29"/>
      <c r="E59" s="29"/>
      <c r="F59" s="29">
        <v>1</v>
      </c>
      <c r="G59" s="314">
        <v>88</v>
      </c>
      <c r="H59" s="314">
        <v>3</v>
      </c>
      <c r="I59" s="314">
        <v>22</v>
      </c>
      <c r="J59" s="314">
        <v>1.2</v>
      </c>
      <c r="K59" s="314">
        <v>5.7</v>
      </c>
      <c r="L59" s="314">
        <v>12</v>
      </c>
      <c r="M59" s="314">
        <v>7</v>
      </c>
      <c r="N59" s="314">
        <v>0.4</v>
      </c>
      <c r="O59" s="298">
        <f t="shared" si="2"/>
        <v>5</v>
      </c>
      <c r="P59" s="29">
        <v>4.6</v>
      </c>
      <c r="Q59" s="314">
        <v>43.5</v>
      </c>
      <c r="R59" s="341">
        <v>4.5</v>
      </c>
      <c r="S59" s="341">
        <v>1.63</v>
      </c>
      <c r="T59" s="341">
        <v>0.22</v>
      </c>
      <c r="U59" s="341">
        <v>0.54</v>
      </c>
      <c r="V59" s="341">
        <v>0.84</v>
      </c>
      <c r="W59" s="341">
        <v>0.18</v>
      </c>
      <c r="X59" s="341">
        <v>0.1</v>
      </c>
      <c r="Y59" s="341">
        <v>0.4</v>
      </c>
      <c r="Z59" s="341">
        <v>0.02</v>
      </c>
      <c r="AA59" s="341">
        <v>0.04</v>
      </c>
      <c r="AB59" s="341">
        <v>0.12</v>
      </c>
      <c r="AC59" s="341">
        <v>1.05</v>
      </c>
      <c r="AD59" s="273">
        <v>83</v>
      </c>
      <c r="AE59" s="298">
        <f t="shared" si="3"/>
        <v>18.26</v>
      </c>
      <c r="AF59" s="273">
        <v>3150</v>
      </c>
      <c r="AG59" s="273">
        <v>2920</v>
      </c>
      <c r="AH59" s="298">
        <f t="shared" si="4"/>
        <v>6.6</v>
      </c>
      <c r="AI59" s="298">
        <f t="shared" si="5"/>
        <v>1.3714285714285714</v>
      </c>
      <c r="AJ59" s="312">
        <f t="shared" si="6"/>
        <v>57.968253968253975</v>
      </c>
      <c r="AK59" s="29"/>
      <c r="AL59" s="29"/>
      <c r="AM59" s="29"/>
      <c r="AN59" s="46"/>
      <c r="AO59" s="41"/>
      <c r="AP59" s="41"/>
      <c r="AQ59" s="41"/>
      <c r="AR59" s="29"/>
    </row>
    <row r="60" spans="1:44" ht="12.75">
      <c r="A60" s="40"/>
      <c r="B60" s="45" t="s">
        <v>150</v>
      </c>
      <c r="C60" s="29"/>
      <c r="D60" s="29"/>
      <c r="E60" s="29"/>
      <c r="F60" s="29">
        <v>1</v>
      </c>
      <c r="G60" s="314">
        <v>90</v>
      </c>
      <c r="H60" s="314">
        <v>4.1</v>
      </c>
      <c r="I60" s="314">
        <v>18.9</v>
      </c>
      <c r="J60" s="314">
        <v>39.6</v>
      </c>
      <c r="K60" s="314">
        <v>8.1</v>
      </c>
      <c r="L60" s="314">
        <v>18.1</v>
      </c>
      <c r="M60" s="314">
        <v>12.4</v>
      </c>
      <c r="N60" s="314">
        <v>4.9</v>
      </c>
      <c r="O60" s="298">
        <f t="shared" si="2"/>
        <v>5.700000000000001</v>
      </c>
      <c r="P60" s="29">
        <v>6.4</v>
      </c>
      <c r="Q60" s="314">
        <v>0</v>
      </c>
      <c r="R60" s="341">
        <v>5</v>
      </c>
      <c r="S60" s="341">
        <v>1.15</v>
      </c>
      <c r="T60" s="341">
        <v>0.42</v>
      </c>
      <c r="U60" s="341">
        <v>0.92</v>
      </c>
      <c r="V60" s="341">
        <v>0.87</v>
      </c>
      <c r="W60" s="341">
        <v>0.24</v>
      </c>
      <c r="X60" s="341">
        <v>0.4</v>
      </c>
      <c r="Y60" s="341">
        <v>0.6</v>
      </c>
      <c r="Z60" s="341">
        <v>0.03</v>
      </c>
      <c r="AA60" s="341">
        <v>0.06</v>
      </c>
      <c r="AB60" s="341">
        <v>0.24</v>
      </c>
      <c r="AC60" s="341">
        <v>0.79</v>
      </c>
      <c r="AD60" s="273">
        <v>80</v>
      </c>
      <c r="AE60" s="298">
        <f t="shared" si="3"/>
        <v>15.12</v>
      </c>
      <c r="AF60" s="273">
        <v>5000</v>
      </c>
      <c r="AG60" s="273">
        <v>4800</v>
      </c>
      <c r="AH60" s="298">
        <f t="shared" si="4"/>
        <v>7.5</v>
      </c>
      <c r="AI60" s="298">
        <f t="shared" si="5"/>
        <v>0.9758064516129034</v>
      </c>
      <c r="AJ60" s="312">
        <f t="shared" si="6"/>
        <v>30.24</v>
      </c>
      <c r="AK60" s="29"/>
      <c r="AL60" s="29"/>
      <c r="AM60" s="29"/>
      <c r="AN60" s="46"/>
      <c r="AO60" s="41"/>
      <c r="AP60" s="41"/>
      <c r="AQ60" s="41"/>
      <c r="AR60" s="29"/>
    </row>
    <row r="61" spans="1:44" ht="12.75">
      <c r="A61" s="40"/>
      <c r="B61" s="45" t="s">
        <v>151</v>
      </c>
      <c r="C61" s="29"/>
      <c r="D61" s="29"/>
      <c r="E61" s="29"/>
      <c r="F61" s="29">
        <v>1</v>
      </c>
      <c r="G61" s="314">
        <v>90</v>
      </c>
      <c r="H61" s="314">
        <v>4.7</v>
      </c>
      <c r="I61" s="314">
        <v>36.9</v>
      </c>
      <c r="J61" s="314">
        <v>19.3</v>
      </c>
      <c r="K61" s="314">
        <v>5.6</v>
      </c>
      <c r="L61" s="314">
        <v>11.7</v>
      </c>
      <c r="M61" s="314">
        <v>7.3</v>
      </c>
      <c r="N61" s="314">
        <v>0.8</v>
      </c>
      <c r="O61" s="298">
        <f t="shared" si="2"/>
        <v>4.3999999999999995</v>
      </c>
      <c r="P61" s="314">
        <v>6</v>
      </c>
      <c r="Q61" s="314">
        <v>0</v>
      </c>
      <c r="R61" s="341">
        <v>7.5</v>
      </c>
      <c r="S61" s="341">
        <v>2.33</v>
      </c>
      <c r="T61" s="341">
        <v>0.52</v>
      </c>
      <c r="U61" s="341">
        <v>1.14</v>
      </c>
      <c r="V61" s="341">
        <v>1.44</v>
      </c>
      <c r="W61" s="341">
        <v>0.48</v>
      </c>
      <c r="X61" s="341">
        <v>0.25</v>
      </c>
      <c r="Y61" s="341">
        <v>0.56</v>
      </c>
      <c r="Z61" s="341">
        <v>0.01</v>
      </c>
      <c r="AA61" s="341">
        <v>0.03</v>
      </c>
      <c r="AB61" s="341">
        <v>0.3</v>
      </c>
      <c r="AC61" s="341">
        <v>1.7</v>
      </c>
      <c r="AD61" s="273">
        <v>83</v>
      </c>
      <c r="AE61" s="298">
        <f t="shared" si="3"/>
        <v>30.627</v>
      </c>
      <c r="AF61" s="273">
        <v>4150</v>
      </c>
      <c r="AG61" s="273">
        <v>3780</v>
      </c>
      <c r="AH61" s="298">
        <f t="shared" si="4"/>
        <v>6.5</v>
      </c>
      <c r="AI61" s="298">
        <f t="shared" si="5"/>
        <v>1.4246575342465753</v>
      </c>
      <c r="AJ61" s="312">
        <f t="shared" si="6"/>
        <v>73.8</v>
      </c>
      <c r="AK61" s="29"/>
      <c r="AL61" s="29"/>
      <c r="AM61" s="29"/>
      <c r="AN61" s="46"/>
      <c r="AO61" s="41"/>
      <c r="AP61" s="41"/>
      <c r="AQ61" s="41"/>
      <c r="AR61" s="29"/>
    </row>
    <row r="62" spans="1:44" ht="12.75">
      <c r="A62" s="40"/>
      <c r="B62" s="45"/>
      <c r="C62" s="29"/>
      <c r="D62" s="29"/>
      <c r="E62" s="29"/>
      <c r="F62" s="29"/>
      <c r="G62" s="29"/>
      <c r="H62" s="29"/>
      <c r="I62" s="29"/>
      <c r="J62" s="29"/>
      <c r="K62" s="29"/>
      <c r="L62" s="29"/>
      <c r="M62" s="29"/>
      <c r="N62" s="29"/>
      <c r="O62" s="298"/>
      <c r="P62" s="29"/>
      <c r="Q62" s="29"/>
      <c r="R62" s="341"/>
      <c r="S62" s="341"/>
      <c r="T62" s="341"/>
      <c r="U62" s="341"/>
      <c r="V62" s="341"/>
      <c r="W62" s="341"/>
      <c r="X62" s="341"/>
      <c r="Y62" s="341"/>
      <c r="Z62" s="341"/>
      <c r="AA62" s="341"/>
      <c r="AB62" s="341"/>
      <c r="AC62" s="341"/>
      <c r="AD62" s="273"/>
      <c r="AE62" s="298"/>
      <c r="AF62" s="273"/>
      <c r="AG62" s="273"/>
      <c r="AH62" s="298"/>
      <c r="AI62" s="298"/>
      <c r="AJ62" s="312"/>
      <c r="AK62" s="29"/>
      <c r="AL62" s="29"/>
      <c r="AM62" s="29"/>
      <c r="AN62" s="46"/>
      <c r="AO62" s="41"/>
      <c r="AP62" s="41"/>
      <c r="AQ62" s="41"/>
      <c r="AR62" s="29"/>
    </row>
    <row r="63" spans="1:44" ht="12.75">
      <c r="A63" s="40"/>
      <c r="B63" s="45"/>
      <c r="C63" s="29"/>
      <c r="D63" s="29"/>
      <c r="E63" s="29"/>
      <c r="F63" s="29"/>
      <c r="G63" s="29"/>
      <c r="H63" s="29"/>
      <c r="I63" s="29"/>
      <c r="J63" s="29"/>
      <c r="K63" s="29"/>
      <c r="L63" s="29"/>
      <c r="M63" s="29"/>
      <c r="N63" s="29"/>
      <c r="O63" s="298"/>
      <c r="P63" s="29"/>
      <c r="Q63" s="29"/>
      <c r="R63" s="341"/>
      <c r="S63" s="341"/>
      <c r="T63" s="341"/>
      <c r="U63" s="341"/>
      <c r="V63" s="341"/>
      <c r="W63" s="341"/>
      <c r="X63" s="341"/>
      <c r="Y63" s="341"/>
      <c r="Z63" s="341"/>
      <c r="AA63" s="341"/>
      <c r="AB63" s="341"/>
      <c r="AC63" s="341"/>
      <c r="AD63" s="273"/>
      <c r="AE63" s="298"/>
      <c r="AF63" s="273"/>
      <c r="AG63" s="273"/>
      <c r="AH63" s="298"/>
      <c r="AI63" s="298"/>
      <c r="AJ63" s="312"/>
      <c r="AK63" s="29"/>
      <c r="AL63" s="29"/>
      <c r="AM63" s="29"/>
      <c r="AN63" s="46"/>
      <c r="AO63" s="41"/>
      <c r="AP63" s="41"/>
      <c r="AQ63" s="41"/>
      <c r="AR63" s="29"/>
    </row>
    <row r="64" spans="1:44" ht="12.75">
      <c r="A64" s="40"/>
      <c r="B64" s="45" t="s">
        <v>152</v>
      </c>
      <c r="C64" s="29"/>
      <c r="D64" s="29"/>
      <c r="E64" s="29"/>
      <c r="F64" s="29">
        <v>1</v>
      </c>
      <c r="G64" s="314">
        <v>90</v>
      </c>
      <c r="H64" s="314">
        <v>6</v>
      </c>
      <c r="I64" s="314">
        <v>20.2</v>
      </c>
      <c r="J64" s="314">
        <v>7.4</v>
      </c>
      <c r="K64" s="314">
        <v>12.5</v>
      </c>
      <c r="L64" s="314">
        <v>44.7</v>
      </c>
      <c r="M64" s="314">
        <v>23.5</v>
      </c>
      <c r="N64" s="314">
        <v>5.5</v>
      </c>
      <c r="O64" s="298">
        <f t="shared" si="2"/>
        <v>21.200000000000003</v>
      </c>
      <c r="P64" s="314">
        <v>4</v>
      </c>
      <c r="Q64" s="314">
        <v>0</v>
      </c>
      <c r="R64" s="341">
        <v>9.3</v>
      </c>
      <c r="S64" s="341">
        <v>0.5</v>
      </c>
      <c r="T64" s="341">
        <v>0.3</v>
      </c>
      <c r="U64" s="341">
        <v>0.61</v>
      </c>
      <c r="V64" s="341">
        <v>0.66</v>
      </c>
      <c r="W64" s="341">
        <v>0.16</v>
      </c>
      <c r="X64" s="341">
        <v>0.14</v>
      </c>
      <c r="Y64" s="341">
        <v>0.54</v>
      </c>
      <c r="Z64" s="341">
        <v>0.06</v>
      </c>
      <c r="AA64" s="341">
        <v>0.63</v>
      </c>
      <c r="AB64" s="341">
        <v>0.3</v>
      </c>
      <c r="AC64" s="341">
        <v>1.81</v>
      </c>
      <c r="AD64" s="273">
        <v>65</v>
      </c>
      <c r="AE64" s="298">
        <f t="shared" si="3"/>
        <v>13.13</v>
      </c>
      <c r="AF64" s="273">
        <v>2900</v>
      </c>
      <c r="AG64" s="273">
        <v>2740</v>
      </c>
      <c r="AH64" s="298">
        <f t="shared" si="4"/>
        <v>18</v>
      </c>
      <c r="AI64" s="298">
        <f t="shared" si="5"/>
        <v>1.072340425531915</v>
      </c>
      <c r="AJ64" s="312">
        <f t="shared" si="6"/>
        <v>45.27586206896552</v>
      </c>
      <c r="AK64" s="29"/>
      <c r="AL64" s="29"/>
      <c r="AM64" s="29"/>
      <c r="AN64" s="46"/>
      <c r="AO64" s="41"/>
      <c r="AP64" s="41"/>
      <c r="AQ64" s="41"/>
      <c r="AR64" s="29"/>
    </row>
    <row r="65" spans="1:44" ht="12.75">
      <c r="A65" s="40"/>
      <c r="B65" s="45" t="s">
        <v>153</v>
      </c>
      <c r="C65" s="29"/>
      <c r="D65" s="29"/>
      <c r="E65" s="29"/>
      <c r="F65" s="29">
        <v>1</v>
      </c>
      <c r="G65" s="314">
        <v>90</v>
      </c>
      <c r="H65" s="314">
        <v>4</v>
      </c>
      <c r="I65" s="314">
        <v>14.7</v>
      </c>
      <c r="J65" s="314">
        <v>8.4</v>
      </c>
      <c r="K65" s="314">
        <v>17.8</v>
      </c>
      <c r="L65" s="314">
        <v>60.5</v>
      </c>
      <c r="M65" s="314">
        <v>37.2</v>
      </c>
      <c r="N65" s="314">
        <v>11</v>
      </c>
      <c r="O65" s="298">
        <f t="shared" si="2"/>
        <v>23.299999999999997</v>
      </c>
      <c r="P65" s="314">
        <v>2.7</v>
      </c>
      <c r="Q65" s="314">
        <v>0</v>
      </c>
      <c r="R65" s="341">
        <v>2</v>
      </c>
      <c r="S65" s="341">
        <v>0.48</v>
      </c>
      <c r="T65" s="341">
        <v>0.28</v>
      </c>
      <c r="U65" s="341">
        <v>0.5</v>
      </c>
      <c r="V65" s="341">
        <v>0.46</v>
      </c>
      <c r="W65" s="341">
        <v>0.11</v>
      </c>
      <c r="X65" s="341">
        <v>0.21</v>
      </c>
      <c r="Y65" s="341">
        <v>0.58</v>
      </c>
      <c r="Z65" s="341">
        <v>0.02</v>
      </c>
      <c r="AA65" s="341">
        <v>0.16</v>
      </c>
      <c r="AB65" s="341">
        <v>0.26</v>
      </c>
      <c r="AC65" s="341">
        <v>0.62</v>
      </c>
      <c r="AD65" s="273">
        <v>60</v>
      </c>
      <c r="AE65" s="298">
        <f t="shared" si="3"/>
        <v>8.82</v>
      </c>
      <c r="AF65" s="273">
        <v>2500</v>
      </c>
      <c r="AG65" s="273">
        <v>2390</v>
      </c>
      <c r="AH65" s="298">
        <f t="shared" si="4"/>
        <v>26.200000000000003</v>
      </c>
      <c r="AI65" s="298">
        <f t="shared" si="5"/>
        <v>0.6989247311827955</v>
      </c>
      <c r="AJ65" s="312">
        <f t="shared" si="6"/>
        <v>35.28</v>
      </c>
      <c r="AK65" s="29"/>
      <c r="AL65" s="29"/>
      <c r="AM65" s="29"/>
      <c r="AN65" s="46"/>
      <c r="AO65" s="41"/>
      <c r="AP65" s="41"/>
      <c r="AQ65" s="41"/>
      <c r="AR65" s="29"/>
    </row>
    <row r="66" spans="1:44" ht="12.75">
      <c r="A66" s="40"/>
      <c r="B66" s="45" t="s">
        <v>154</v>
      </c>
      <c r="C66" s="29"/>
      <c r="D66" s="29"/>
      <c r="E66" s="29"/>
      <c r="F66" s="29">
        <v>1</v>
      </c>
      <c r="G66" s="314">
        <v>90</v>
      </c>
      <c r="H66" s="314">
        <v>6.8</v>
      </c>
      <c r="I66" s="314">
        <v>36.1</v>
      </c>
      <c r="J66" s="314">
        <v>2.5</v>
      </c>
      <c r="K66" s="314">
        <v>12.1</v>
      </c>
      <c r="L66" s="314">
        <v>27.7</v>
      </c>
      <c r="M66" s="314">
        <v>18.9</v>
      </c>
      <c r="N66" s="314">
        <v>8.6</v>
      </c>
      <c r="O66" s="298">
        <f t="shared" si="2"/>
        <v>8.8</v>
      </c>
      <c r="P66" s="314">
        <v>10</v>
      </c>
      <c r="Q66" s="314">
        <v>0</v>
      </c>
      <c r="R66" s="341">
        <v>9</v>
      </c>
      <c r="S66" s="341">
        <v>1.94</v>
      </c>
      <c r="T66" s="341">
        <v>0.76</v>
      </c>
      <c r="U66" s="341">
        <v>1.62</v>
      </c>
      <c r="V66" s="341">
        <v>1.57</v>
      </c>
      <c r="W66" s="341">
        <v>0.43</v>
      </c>
      <c r="X66" s="341">
        <v>0.7</v>
      </c>
      <c r="Y66" s="341">
        <v>1</v>
      </c>
      <c r="Z66" s="341">
        <v>0.07</v>
      </c>
      <c r="AA66" s="341">
        <v>0.03</v>
      </c>
      <c r="AB66" s="341">
        <v>0.45</v>
      </c>
      <c r="AC66" s="341">
        <v>1.25</v>
      </c>
      <c r="AD66" s="273">
        <v>76</v>
      </c>
      <c r="AE66" s="298">
        <f t="shared" si="3"/>
        <v>27.436</v>
      </c>
      <c r="AF66" s="273">
        <v>2710</v>
      </c>
      <c r="AG66" s="273">
        <v>2380</v>
      </c>
      <c r="AH66" s="298">
        <f t="shared" si="4"/>
        <v>10.299999999999999</v>
      </c>
      <c r="AI66" s="298">
        <f>IF(M66=0,1,(O66+P66)/M66)</f>
        <v>0.9947089947089949</v>
      </c>
      <c r="AJ66" s="312">
        <f t="shared" si="6"/>
        <v>101.239852398524</v>
      </c>
      <c r="AK66" s="29"/>
      <c r="AL66" s="29"/>
      <c r="AM66" s="29"/>
      <c r="AN66" s="46"/>
      <c r="AO66" s="41"/>
      <c r="AP66" s="41"/>
      <c r="AQ66" s="41"/>
      <c r="AR66" s="29"/>
    </row>
    <row r="67" spans="1:44" ht="12.75">
      <c r="A67" s="40"/>
      <c r="B67" s="45" t="s">
        <v>156</v>
      </c>
      <c r="C67" s="29"/>
      <c r="D67" s="29"/>
      <c r="E67" s="29"/>
      <c r="F67" s="29">
        <v>1</v>
      </c>
      <c r="G67" s="314">
        <v>90</v>
      </c>
      <c r="H67" s="314">
        <v>6.8</v>
      </c>
      <c r="I67" s="314">
        <v>43.2</v>
      </c>
      <c r="J67" s="314">
        <v>1.8</v>
      </c>
      <c r="K67" s="314">
        <v>7.7</v>
      </c>
      <c r="L67" s="314">
        <v>16.1</v>
      </c>
      <c r="M67" s="314">
        <v>10</v>
      </c>
      <c r="N67" s="314">
        <v>0.8</v>
      </c>
      <c r="O67" s="298">
        <f t="shared" si="2"/>
        <v>6.100000000000001</v>
      </c>
      <c r="P67" s="314">
        <v>8.5</v>
      </c>
      <c r="Q67" s="314">
        <v>0</v>
      </c>
      <c r="R67" s="341">
        <v>8</v>
      </c>
      <c r="S67" s="341">
        <v>2.72</v>
      </c>
      <c r="T67" s="341">
        <v>0.6</v>
      </c>
      <c r="U67" s="341">
        <v>1.25</v>
      </c>
      <c r="V67" s="341">
        <v>1.68</v>
      </c>
      <c r="W67" s="341">
        <v>0.59</v>
      </c>
      <c r="X67" s="341">
        <v>0.29</v>
      </c>
      <c r="Y67" s="341">
        <v>0.6</v>
      </c>
      <c r="Z67" s="341">
        <v>0.02</v>
      </c>
      <c r="AA67" s="341">
        <v>0.04</v>
      </c>
      <c r="AB67" s="341">
        <v>0.25</v>
      </c>
      <c r="AC67" s="341">
        <v>1.8</v>
      </c>
      <c r="AD67" s="273">
        <v>82</v>
      </c>
      <c r="AE67" s="298">
        <f t="shared" si="3"/>
        <v>35.424</v>
      </c>
      <c r="AF67" s="273">
        <v>3190</v>
      </c>
      <c r="AG67" s="273">
        <v>2770</v>
      </c>
      <c r="AH67" s="298">
        <f t="shared" si="4"/>
        <v>9.2</v>
      </c>
      <c r="AI67" s="298">
        <f t="shared" si="5"/>
        <v>1.4600000000000002</v>
      </c>
      <c r="AJ67" s="312">
        <f t="shared" si="6"/>
        <v>111.04702194357367</v>
      </c>
      <c r="AK67" s="29"/>
      <c r="AL67" s="29"/>
      <c r="AM67" s="29"/>
      <c r="AN67" s="46"/>
      <c r="AO67" s="41"/>
      <c r="AP67" s="41"/>
      <c r="AQ67" s="41"/>
      <c r="AR67" s="29"/>
    </row>
    <row r="68" spans="1:44" ht="12.75">
      <c r="A68" s="40"/>
      <c r="B68" s="45" t="s">
        <v>196</v>
      </c>
      <c r="C68" s="29"/>
      <c r="D68" s="29"/>
      <c r="E68" s="29"/>
      <c r="F68" s="29">
        <v>1</v>
      </c>
      <c r="G68" s="314">
        <v>90</v>
      </c>
      <c r="H68" s="314">
        <v>6.3</v>
      </c>
      <c r="I68" s="314">
        <v>45</v>
      </c>
      <c r="J68" s="314">
        <v>1.8</v>
      </c>
      <c r="K68" s="314">
        <v>6.3</v>
      </c>
      <c r="L68" s="314">
        <v>13.2</v>
      </c>
      <c r="M68" s="314">
        <v>8.2</v>
      </c>
      <c r="N68" s="314">
        <v>0.6</v>
      </c>
      <c r="O68" s="298">
        <f t="shared" si="2"/>
        <v>5</v>
      </c>
      <c r="P68" s="314">
        <v>6.9</v>
      </c>
      <c r="Q68" s="314">
        <v>0</v>
      </c>
      <c r="R68" s="341">
        <v>8</v>
      </c>
      <c r="S68" s="341">
        <v>2.84</v>
      </c>
      <c r="T68" s="341">
        <v>0.63</v>
      </c>
      <c r="U68" s="341">
        <v>1.31</v>
      </c>
      <c r="V68" s="341">
        <v>1.76</v>
      </c>
      <c r="W68" s="341">
        <v>0.6</v>
      </c>
      <c r="X68" s="341">
        <v>0.29</v>
      </c>
      <c r="Y68" s="341">
        <v>0.61</v>
      </c>
      <c r="Z68" s="341">
        <v>0.02</v>
      </c>
      <c r="AA68" s="341">
        <v>0.04</v>
      </c>
      <c r="AB68" s="341">
        <v>0.27</v>
      </c>
      <c r="AC68" s="341">
        <v>1.95</v>
      </c>
      <c r="AD68" s="273">
        <v>83</v>
      </c>
      <c r="AE68" s="298">
        <f t="shared" si="3"/>
        <v>37.35</v>
      </c>
      <c r="AF68" s="273">
        <v>3300</v>
      </c>
      <c r="AG68" s="273">
        <v>2880</v>
      </c>
      <c r="AH68" s="298">
        <f t="shared" si="4"/>
        <v>7.6</v>
      </c>
      <c r="AI68" s="298">
        <f t="shared" si="5"/>
        <v>1.4512195121951221</v>
      </c>
      <c r="AJ68" s="312">
        <f t="shared" si="6"/>
        <v>113.18181818181819</v>
      </c>
      <c r="AK68" s="29"/>
      <c r="AL68" s="29"/>
      <c r="AM68" s="29"/>
      <c r="AN68" s="46"/>
      <c r="AO68" s="41"/>
      <c r="AP68" s="41"/>
      <c r="AQ68" s="41"/>
      <c r="AR68" s="29"/>
    </row>
    <row r="69" spans="1:44" ht="12.75">
      <c r="A69" s="40"/>
      <c r="B69" s="45" t="s">
        <v>155</v>
      </c>
      <c r="C69" s="29"/>
      <c r="D69" s="29"/>
      <c r="E69" s="29"/>
      <c r="F69" s="29">
        <v>1</v>
      </c>
      <c r="G69" s="314">
        <v>90</v>
      </c>
      <c r="H69" s="314">
        <v>6.1</v>
      </c>
      <c r="I69" s="314">
        <v>46.8</v>
      </c>
      <c r="J69" s="314">
        <v>1.8</v>
      </c>
      <c r="K69" s="314">
        <v>5</v>
      </c>
      <c r="L69" s="314">
        <v>12.4</v>
      </c>
      <c r="M69" s="314">
        <v>6.5</v>
      </c>
      <c r="N69" s="314">
        <v>0.5</v>
      </c>
      <c r="O69" s="298">
        <f t="shared" si="2"/>
        <v>5.9</v>
      </c>
      <c r="P69" s="314">
        <v>6.6</v>
      </c>
      <c r="Q69" s="314">
        <v>0</v>
      </c>
      <c r="R69" s="341">
        <v>8</v>
      </c>
      <c r="S69" s="341">
        <v>2.95</v>
      </c>
      <c r="T69" s="341">
        <v>0.66</v>
      </c>
      <c r="U69" s="341">
        <v>1.36</v>
      </c>
      <c r="V69" s="341">
        <v>1.83</v>
      </c>
      <c r="W69" s="341">
        <v>0.63</v>
      </c>
      <c r="X69" s="341">
        <v>0.29</v>
      </c>
      <c r="Y69" s="341">
        <v>0.64</v>
      </c>
      <c r="Z69" s="341">
        <v>0.02</v>
      </c>
      <c r="AA69" s="341">
        <v>0.04</v>
      </c>
      <c r="AB69" s="341">
        <v>0.28</v>
      </c>
      <c r="AC69" s="341">
        <v>2.05</v>
      </c>
      <c r="AD69" s="273">
        <v>83</v>
      </c>
      <c r="AE69" s="298">
        <f t="shared" si="3"/>
        <v>38.843999999999994</v>
      </c>
      <c r="AF69" s="273">
        <v>3510</v>
      </c>
      <c r="AG69" s="273">
        <v>3040</v>
      </c>
      <c r="AH69" s="298">
        <f t="shared" si="4"/>
        <v>6</v>
      </c>
      <c r="AI69" s="298">
        <f t="shared" si="5"/>
        <v>1.9230769230769231</v>
      </c>
      <c r="AJ69" s="312">
        <f t="shared" si="6"/>
        <v>110.66666666666666</v>
      </c>
      <c r="AK69" s="29"/>
      <c r="AL69" s="29"/>
      <c r="AM69" s="29"/>
      <c r="AN69" s="46"/>
      <c r="AO69" s="41"/>
      <c r="AP69" s="41"/>
      <c r="AQ69" s="41"/>
      <c r="AR69" s="29"/>
    </row>
    <row r="70" spans="1:44" ht="12.75">
      <c r="A70" s="40"/>
      <c r="B70" s="354" t="s">
        <v>158</v>
      </c>
      <c r="C70" s="29"/>
      <c r="D70" s="29"/>
      <c r="E70" s="29"/>
      <c r="F70" s="29">
        <v>1</v>
      </c>
      <c r="G70" s="314">
        <v>90</v>
      </c>
      <c r="H70" s="314">
        <v>6.8</v>
      </c>
      <c r="I70" s="314">
        <v>27.9</v>
      </c>
      <c r="J70" s="314">
        <v>2.7</v>
      </c>
      <c r="K70" s="314">
        <v>25.2</v>
      </c>
      <c r="L70" s="314">
        <v>42.8</v>
      </c>
      <c r="M70" s="314">
        <v>30.2</v>
      </c>
      <c r="N70" s="314">
        <v>10.1</v>
      </c>
      <c r="O70" s="298">
        <f t="shared" si="2"/>
        <v>12.599999999999998</v>
      </c>
      <c r="P70" s="314">
        <v>7.2</v>
      </c>
      <c r="Q70" s="314">
        <v>0</v>
      </c>
      <c r="R70" s="341">
        <v>5</v>
      </c>
      <c r="S70" s="341">
        <v>1</v>
      </c>
      <c r="T70" s="341">
        <v>0.67</v>
      </c>
      <c r="U70" s="341">
        <v>1.2</v>
      </c>
      <c r="V70" s="341">
        <v>1.03</v>
      </c>
      <c r="W70" s="341">
        <v>0.36</v>
      </c>
      <c r="X70" s="341">
        <v>0.35</v>
      </c>
      <c r="Y70" s="341">
        <v>1</v>
      </c>
      <c r="Z70" s="341">
        <v>0.03</v>
      </c>
      <c r="AA70" s="341">
        <v>0.15</v>
      </c>
      <c r="AB70" s="341">
        <v>0.5</v>
      </c>
      <c r="AC70" s="341">
        <v>1.1</v>
      </c>
      <c r="AD70" s="273">
        <v>77</v>
      </c>
      <c r="AE70" s="298">
        <f t="shared" si="3"/>
        <v>21.482999999999997</v>
      </c>
      <c r="AF70" s="273">
        <v>2240</v>
      </c>
      <c r="AG70" s="273">
        <v>2040</v>
      </c>
      <c r="AH70" s="298">
        <f t="shared" si="4"/>
        <v>20.1</v>
      </c>
      <c r="AI70" s="298">
        <f t="shared" si="5"/>
        <v>0.6556291390728476</v>
      </c>
      <c r="AJ70" s="312">
        <f t="shared" si="6"/>
        <v>95.90624999999999</v>
      </c>
      <c r="AK70" s="29"/>
      <c r="AL70" s="29"/>
      <c r="AM70" s="29"/>
      <c r="AN70" s="46"/>
      <c r="AO70" s="41"/>
      <c r="AP70" s="41"/>
      <c r="AQ70" s="41"/>
      <c r="AR70" s="29"/>
    </row>
    <row r="71" spans="1:44" ht="12.75">
      <c r="A71" s="40"/>
      <c r="B71" s="45" t="s">
        <v>157</v>
      </c>
      <c r="C71" s="29"/>
      <c r="D71" s="29"/>
      <c r="E71" s="29"/>
      <c r="F71" s="29">
        <v>1</v>
      </c>
      <c r="G71" s="314">
        <v>90</v>
      </c>
      <c r="H71" s="314">
        <v>6.8</v>
      </c>
      <c r="I71" s="314">
        <v>30.6</v>
      </c>
      <c r="J71" s="314">
        <v>2.3</v>
      </c>
      <c r="K71" s="314">
        <v>22.5</v>
      </c>
      <c r="L71" s="314">
        <v>38.3</v>
      </c>
      <c r="M71" s="314">
        <v>27</v>
      </c>
      <c r="N71" s="314">
        <v>9</v>
      </c>
      <c r="O71" s="298">
        <f t="shared" si="2"/>
        <v>11.299999999999997</v>
      </c>
      <c r="P71" s="314">
        <v>6.5</v>
      </c>
      <c r="Q71" s="314">
        <v>0</v>
      </c>
      <c r="R71" s="341">
        <v>5</v>
      </c>
      <c r="S71" s="341">
        <v>1.12</v>
      </c>
      <c r="T71" s="341">
        <v>0.74</v>
      </c>
      <c r="U71" s="341">
        <v>1.31</v>
      </c>
      <c r="V71" s="341">
        <v>1.13</v>
      </c>
      <c r="W71" s="341">
        <v>0.4</v>
      </c>
      <c r="X71" s="341">
        <v>0.3</v>
      </c>
      <c r="Y71" s="341">
        <v>0.95</v>
      </c>
      <c r="Z71" s="341">
        <v>0.03</v>
      </c>
      <c r="AA71" s="341">
        <v>0.15</v>
      </c>
      <c r="AB71" s="341">
        <v>0.5</v>
      </c>
      <c r="AC71" s="341">
        <v>1.1</v>
      </c>
      <c r="AD71" s="273">
        <v>80</v>
      </c>
      <c r="AE71" s="298">
        <f t="shared" si="3"/>
        <v>24.48</v>
      </c>
      <c r="AF71" s="273">
        <v>2450</v>
      </c>
      <c r="AG71" s="273">
        <v>2160</v>
      </c>
      <c r="AH71" s="298">
        <f t="shared" si="4"/>
        <v>18</v>
      </c>
      <c r="AI71" s="298">
        <f t="shared" si="5"/>
        <v>0.6592592592592591</v>
      </c>
      <c r="AJ71" s="312">
        <f t="shared" si="6"/>
        <v>99.91836734693878</v>
      </c>
      <c r="AK71" s="29"/>
      <c r="AL71" s="29"/>
      <c r="AM71" s="29"/>
      <c r="AN71" s="46"/>
      <c r="AO71" s="41"/>
      <c r="AP71" s="41"/>
      <c r="AQ71" s="41"/>
      <c r="AR71" s="29"/>
    </row>
    <row r="72" spans="1:44" ht="12.75">
      <c r="A72" s="40"/>
      <c r="B72" s="45" t="s">
        <v>159</v>
      </c>
      <c r="C72" s="29"/>
      <c r="D72" s="29"/>
      <c r="E72" s="29"/>
      <c r="F72" s="29">
        <v>1</v>
      </c>
      <c r="G72" s="314">
        <v>90</v>
      </c>
      <c r="H72" s="314">
        <v>6.8</v>
      </c>
      <c r="I72" s="314">
        <v>34.2</v>
      </c>
      <c r="J72" s="314">
        <v>1.9</v>
      </c>
      <c r="K72" s="314">
        <v>18</v>
      </c>
      <c r="L72" s="314">
        <v>30.6</v>
      </c>
      <c r="M72" s="314">
        <v>21.6</v>
      </c>
      <c r="N72" s="314">
        <v>7.2</v>
      </c>
      <c r="O72" s="298">
        <f t="shared" si="2"/>
        <v>9</v>
      </c>
      <c r="P72" s="314">
        <v>5.2</v>
      </c>
      <c r="Q72" s="314">
        <v>0</v>
      </c>
      <c r="R72" s="341">
        <v>5</v>
      </c>
      <c r="S72" s="341">
        <v>1.25</v>
      </c>
      <c r="T72" s="341">
        <v>0.82</v>
      </c>
      <c r="U72" s="341">
        <v>1.47</v>
      </c>
      <c r="V72" s="341">
        <v>1.27</v>
      </c>
      <c r="W72" s="341">
        <v>0.44</v>
      </c>
      <c r="X72" s="341">
        <v>0.25</v>
      </c>
      <c r="Y72" s="341">
        <v>0.9</v>
      </c>
      <c r="Z72" s="341">
        <v>0.03</v>
      </c>
      <c r="AA72" s="341">
        <v>0.16</v>
      </c>
      <c r="AB72" s="341">
        <v>0.5</v>
      </c>
      <c r="AC72" s="341">
        <v>1.1</v>
      </c>
      <c r="AD72" s="273">
        <v>83</v>
      </c>
      <c r="AE72" s="298">
        <f t="shared" si="3"/>
        <v>28.386000000000003</v>
      </c>
      <c r="AF72" s="273">
        <v>2650</v>
      </c>
      <c r="AG72" s="273">
        <v>2310</v>
      </c>
      <c r="AH72" s="298">
        <f t="shared" si="4"/>
        <v>14.400000000000002</v>
      </c>
      <c r="AI72" s="298">
        <f t="shared" si="5"/>
        <v>0.6574074074074073</v>
      </c>
      <c r="AJ72" s="312">
        <f t="shared" si="6"/>
        <v>107.11698113207548</v>
      </c>
      <c r="AK72" s="29"/>
      <c r="AL72" s="29"/>
      <c r="AM72" s="29"/>
      <c r="AN72" s="46"/>
      <c r="AO72" s="41"/>
      <c r="AP72" s="41"/>
      <c r="AQ72" s="41"/>
      <c r="AR72" s="29"/>
    </row>
    <row r="73" spans="1:44" ht="12.75">
      <c r="A73" s="40"/>
      <c r="B73" s="45"/>
      <c r="C73" s="29"/>
      <c r="D73" s="29"/>
      <c r="E73" s="29"/>
      <c r="F73" s="29"/>
      <c r="G73" s="29"/>
      <c r="H73" s="29"/>
      <c r="I73" s="29"/>
      <c r="J73" s="29"/>
      <c r="K73" s="29"/>
      <c r="L73" s="29"/>
      <c r="M73" s="29"/>
      <c r="N73" s="29"/>
      <c r="O73" s="298"/>
      <c r="P73" s="29"/>
      <c r="Q73" s="29"/>
      <c r="R73" s="341"/>
      <c r="S73" s="341"/>
      <c r="T73" s="341"/>
      <c r="U73" s="341"/>
      <c r="V73" s="341"/>
      <c r="W73" s="341"/>
      <c r="X73" s="341"/>
      <c r="Y73" s="341"/>
      <c r="Z73" s="341"/>
      <c r="AA73" s="341"/>
      <c r="AB73" s="341"/>
      <c r="AC73" s="341"/>
      <c r="AD73" s="273"/>
      <c r="AE73" s="298"/>
      <c r="AF73" s="273"/>
      <c r="AG73" s="273"/>
      <c r="AH73" s="298"/>
      <c r="AI73" s="298"/>
      <c r="AJ73" s="312"/>
      <c r="AK73" s="29"/>
      <c r="AL73" s="29"/>
      <c r="AM73" s="29"/>
      <c r="AN73" s="46"/>
      <c r="AO73" s="41"/>
      <c r="AP73" s="41"/>
      <c r="AQ73" s="41"/>
      <c r="AR73" s="29"/>
    </row>
    <row r="74" spans="1:44" ht="12.75">
      <c r="A74" s="40"/>
      <c r="B74" s="45"/>
      <c r="C74" s="29"/>
      <c r="D74" s="29"/>
      <c r="E74" s="29"/>
      <c r="F74" s="29"/>
      <c r="G74" s="29"/>
      <c r="H74" s="29"/>
      <c r="I74" s="29"/>
      <c r="J74" s="29"/>
      <c r="K74" s="29"/>
      <c r="L74" s="29"/>
      <c r="M74" s="29"/>
      <c r="N74" s="29"/>
      <c r="O74" s="298"/>
      <c r="P74" s="29"/>
      <c r="Q74" s="29"/>
      <c r="R74" s="341"/>
      <c r="S74" s="341"/>
      <c r="T74" s="341"/>
      <c r="U74" s="341"/>
      <c r="V74" s="341"/>
      <c r="W74" s="341"/>
      <c r="X74" s="341"/>
      <c r="Y74" s="341"/>
      <c r="Z74" s="341"/>
      <c r="AA74" s="341"/>
      <c r="AB74" s="341"/>
      <c r="AC74" s="341"/>
      <c r="AD74" s="273"/>
      <c r="AE74" s="298"/>
      <c r="AF74" s="273"/>
      <c r="AG74" s="273"/>
      <c r="AH74" s="298"/>
      <c r="AI74" s="298"/>
      <c r="AJ74" s="312"/>
      <c r="AK74" s="29"/>
      <c r="AL74" s="29"/>
      <c r="AM74" s="29"/>
      <c r="AN74" s="46"/>
      <c r="AO74" s="41"/>
      <c r="AP74" s="41"/>
      <c r="AQ74" s="41"/>
      <c r="AR74" s="29"/>
    </row>
    <row r="75" spans="1:44" ht="12.75">
      <c r="A75" s="40"/>
      <c r="B75" s="45" t="s">
        <v>160</v>
      </c>
      <c r="C75" s="29"/>
      <c r="D75" s="29"/>
      <c r="E75" s="29">
        <v>5</v>
      </c>
      <c r="F75" s="29">
        <v>1</v>
      </c>
      <c r="G75" s="29">
        <v>99.5</v>
      </c>
      <c r="H75" s="29">
        <v>0</v>
      </c>
      <c r="I75" s="29">
        <v>0</v>
      </c>
      <c r="J75" s="29">
        <v>99</v>
      </c>
      <c r="K75" s="29">
        <v>0</v>
      </c>
      <c r="L75" s="29">
        <v>0</v>
      </c>
      <c r="M75" s="29">
        <v>0</v>
      </c>
      <c r="N75" s="29">
        <v>0</v>
      </c>
      <c r="O75" s="298">
        <f t="shared" si="2"/>
        <v>0</v>
      </c>
      <c r="P75" s="29">
        <v>0</v>
      </c>
      <c r="Q75" s="29">
        <v>0</v>
      </c>
      <c r="R75" s="341">
        <v>0</v>
      </c>
      <c r="S75" s="341">
        <v>0</v>
      </c>
      <c r="T75" s="341">
        <v>0</v>
      </c>
      <c r="U75" s="341">
        <v>0</v>
      </c>
      <c r="V75" s="341">
        <v>0</v>
      </c>
      <c r="W75" s="341">
        <v>0</v>
      </c>
      <c r="X75" s="341">
        <v>0</v>
      </c>
      <c r="Y75" s="341">
        <v>0</v>
      </c>
      <c r="Z75" s="341">
        <v>0</v>
      </c>
      <c r="AA75" s="341">
        <v>0</v>
      </c>
      <c r="AB75" s="341">
        <v>0</v>
      </c>
      <c r="AC75" s="341">
        <v>0</v>
      </c>
      <c r="AD75" s="29">
        <v>0</v>
      </c>
      <c r="AE75" s="298">
        <f t="shared" si="3"/>
        <v>0</v>
      </c>
      <c r="AF75" s="273">
        <v>8000</v>
      </c>
      <c r="AG75" s="273">
        <v>8000</v>
      </c>
      <c r="AH75" s="298">
        <f t="shared" si="4"/>
        <v>0</v>
      </c>
      <c r="AI75" s="298">
        <f t="shared" si="5"/>
        <v>1</v>
      </c>
      <c r="AJ75" s="312">
        <f t="shared" si="6"/>
        <v>0</v>
      </c>
      <c r="AK75" s="29"/>
      <c r="AL75" s="29"/>
      <c r="AM75" s="29"/>
      <c r="AN75" s="46"/>
      <c r="AO75" s="41"/>
      <c r="AP75" s="41"/>
      <c r="AQ75" s="41"/>
      <c r="AR75" s="29"/>
    </row>
    <row r="76" spans="1:44" ht="12.75">
      <c r="A76" s="40"/>
      <c r="B76" s="45" t="s">
        <v>161</v>
      </c>
      <c r="C76" s="29"/>
      <c r="D76" s="29"/>
      <c r="E76" s="29">
        <v>5</v>
      </c>
      <c r="F76" s="29">
        <v>1</v>
      </c>
      <c r="G76" s="29">
        <v>99.5</v>
      </c>
      <c r="H76" s="29">
        <v>0</v>
      </c>
      <c r="I76" s="29">
        <v>0</v>
      </c>
      <c r="J76" s="29">
        <v>99</v>
      </c>
      <c r="K76" s="29">
        <v>0</v>
      </c>
      <c r="L76" s="29">
        <v>0</v>
      </c>
      <c r="M76" s="29">
        <v>0</v>
      </c>
      <c r="N76" s="29">
        <v>0</v>
      </c>
      <c r="O76" s="298">
        <f t="shared" si="2"/>
        <v>0</v>
      </c>
      <c r="P76" s="29">
        <v>0</v>
      </c>
      <c r="Q76" s="29">
        <v>0</v>
      </c>
      <c r="R76" s="341">
        <v>0</v>
      </c>
      <c r="S76" s="341">
        <v>0</v>
      </c>
      <c r="T76" s="341">
        <v>0</v>
      </c>
      <c r="U76" s="341">
        <v>0</v>
      </c>
      <c r="V76" s="341">
        <v>0</v>
      </c>
      <c r="W76" s="341">
        <v>0</v>
      </c>
      <c r="X76" s="341">
        <v>0</v>
      </c>
      <c r="Y76" s="341">
        <v>0</v>
      </c>
      <c r="Z76" s="341">
        <v>0</v>
      </c>
      <c r="AA76" s="341">
        <v>0</v>
      </c>
      <c r="AB76" s="341">
        <v>0</v>
      </c>
      <c r="AC76" s="341">
        <v>0</v>
      </c>
      <c r="AD76" s="29">
        <v>0</v>
      </c>
      <c r="AE76" s="298">
        <f t="shared" si="3"/>
        <v>0</v>
      </c>
      <c r="AF76" s="273">
        <v>7500</v>
      </c>
      <c r="AG76" s="273">
        <v>7500</v>
      </c>
      <c r="AH76" s="298">
        <f t="shared" si="4"/>
        <v>0</v>
      </c>
      <c r="AI76" s="298">
        <f t="shared" si="5"/>
        <v>1</v>
      </c>
      <c r="AJ76" s="312">
        <f t="shared" si="6"/>
        <v>0</v>
      </c>
      <c r="AK76" s="29"/>
      <c r="AL76" s="29"/>
      <c r="AM76" s="29"/>
      <c r="AN76" s="46"/>
      <c r="AO76" s="41"/>
      <c r="AP76" s="41"/>
      <c r="AQ76" s="41"/>
      <c r="AR76" s="29"/>
    </row>
    <row r="77" spans="1:44" ht="12.75">
      <c r="A77" s="40"/>
      <c r="B77" s="45" t="s">
        <v>162</v>
      </c>
      <c r="C77" s="29"/>
      <c r="D77" s="29"/>
      <c r="E77" s="29">
        <v>5</v>
      </c>
      <c r="F77" s="29">
        <v>1</v>
      </c>
      <c r="G77" s="29">
        <v>99.5</v>
      </c>
      <c r="H77" s="29">
        <v>0</v>
      </c>
      <c r="I77" s="29">
        <v>0</v>
      </c>
      <c r="J77" s="29">
        <v>99</v>
      </c>
      <c r="K77" s="29">
        <v>0</v>
      </c>
      <c r="L77" s="29">
        <v>0</v>
      </c>
      <c r="M77" s="29">
        <v>0</v>
      </c>
      <c r="N77" s="29">
        <v>0</v>
      </c>
      <c r="O77" s="298">
        <f t="shared" si="2"/>
        <v>0</v>
      </c>
      <c r="P77" s="29">
        <v>0</v>
      </c>
      <c r="Q77" s="29">
        <v>0</v>
      </c>
      <c r="R77" s="341">
        <v>0</v>
      </c>
      <c r="S77" s="341">
        <v>0</v>
      </c>
      <c r="T77" s="341">
        <v>0</v>
      </c>
      <c r="U77" s="341">
        <v>0</v>
      </c>
      <c r="V77" s="341">
        <v>0</v>
      </c>
      <c r="W77" s="341">
        <v>0</v>
      </c>
      <c r="X77" s="341">
        <v>0</v>
      </c>
      <c r="Y77" s="341">
        <v>0</v>
      </c>
      <c r="Z77" s="341">
        <v>0</v>
      </c>
      <c r="AA77" s="341">
        <v>0</v>
      </c>
      <c r="AB77" s="341">
        <v>0</v>
      </c>
      <c r="AC77" s="341">
        <v>0</v>
      </c>
      <c r="AD77" s="29">
        <v>0</v>
      </c>
      <c r="AE77" s="298">
        <f t="shared" si="3"/>
        <v>0</v>
      </c>
      <c r="AF77" s="273">
        <v>8400</v>
      </c>
      <c r="AG77" s="273">
        <v>8400</v>
      </c>
      <c r="AH77" s="298">
        <f t="shared" si="4"/>
        <v>0</v>
      </c>
      <c r="AI77" s="298">
        <f t="shared" si="5"/>
        <v>1</v>
      </c>
      <c r="AJ77" s="312">
        <f t="shared" si="6"/>
        <v>0</v>
      </c>
      <c r="AK77" s="29"/>
      <c r="AL77" s="29"/>
      <c r="AM77" s="29"/>
      <c r="AN77" s="46"/>
      <c r="AO77" s="41"/>
      <c r="AP77" s="41"/>
      <c r="AQ77" s="41"/>
      <c r="AR77" s="29"/>
    </row>
    <row r="78" spans="1:44" ht="12.75">
      <c r="A78" s="40"/>
      <c r="B78" s="45" t="s">
        <v>163</v>
      </c>
      <c r="C78" s="29"/>
      <c r="D78" s="29"/>
      <c r="E78" s="29">
        <v>5</v>
      </c>
      <c r="F78" s="29">
        <v>1</v>
      </c>
      <c r="G78" s="29">
        <v>99.5</v>
      </c>
      <c r="H78" s="29">
        <v>0</v>
      </c>
      <c r="I78" s="29">
        <v>0</v>
      </c>
      <c r="J78" s="29">
        <v>99</v>
      </c>
      <c r="K78" s="29">
        <v>0</v>
      </c>
      <c r="L78" s="29">
        <v>0</v>
      </c>
      <c r="M78" s="29">
        <v>0</v>
      </c>
      <c r="N78" s="29">
        <v>0</v>
      </c>
      <c r="O78" s="298">
        <f t="shared" si="2"/>
        <v>0</v>
      </c>
      <c r="P78" s="29">
        <v>0</v>
      </c>
      <c r="Q78" s="29">
        <v>0</v>
      </c>
      <c r="R78" s="341">
        <v>0</v>
      </c>
      <c r="S78" s="341">
        <v>0</v>
      </c>
      <c r="T78" s="341">
        <v>0</v>
      </c>
      <c r="U78" s="341">
        <v>0</v>
      </c>
      <c r="V78" s="341">
        <v>0</v>
      </c>
      <c r="W78" s="341">
        <v>0</v>
      </c>
      <c r="X78" s="341">
        <v>0</v>
      </c>
      <c r="Y78" s="341">
        <v>0</v>
      </c>
      <c r="Z78" s="341">
        <v>0</v>
      </c>
      <c r="AA78" s="341">
        <v>0</v>
      </c>
      <c r="AB78" s="341">
        <v>0</v>
      </c>
      <c r="AC78" s="341">
        <v>0</v>
      </c>
      <c r="AD78" s="29">
        <v>0</v>
      </c>
      <c r="AE78" s="298">
        <f t="shared" si="3"/>
        <v>0</v>
      </c>
      <c r="AF78" s="273">
        <v>8500</v>
      </c>
      <c r="AG78" s="273">
        <v>8500</v>
      </c>
      <c r="AH78" s="298">
        <f t="shared" si="4"/>
        <v>0</v>
      </c>
      <c r="AI78" s="298">
        <f t="shared" si="5"/>
        <v>1</v>
      </c>
      <c r="AJ78" s="312">
        <f t="shared" si="6"/>
        <v>0</v>
      </c>
      <c r="AK78" s="29"/>
      <c r="AL78" s="29"/>
      <c r="AM78" s="29"/>
      <c r="AN78" s="46"/>
      <c r="AO78" s="41"/>
      <c r="AP78" s="41"/>
      <c r="AQ78" s="41"/>
      <c r="AR78" s="29"/>
    </row>
    <row r="79" spans="1:44" ht="12.75">
      <c r="A79" s="40"/>
      <c r="B79" s="45" t="s">
        <v>164</v>
      </c>
      <c r="C79" s="29"/>
      <c r="D79" s="29"/>
      <c r="E79" s="29">
        <v>5</v>
      </c>
      <c r="F79" s="29">
        <v>1</v>
      </c>
      <c r="G79" s="29">
        <v>99.5</v>
      </c>
      <c r="H79" s="29">
        <v>0</v>
      </c>
      <c r="I79" s="29">
        <v>0</v>
      </c>
      <c r="J79" s="29">
        <v>99</v>
      </c>
      <c r="K79" s="29">
        <v>0</v>
      </c>
      <c r="L79" s="29">
        <v>0</v>
      </c>
      <c r="M79" s="29">
        <v>0</v>
      </c>
      <c r="N79" s="29">
        <v>0</v>
      </c>
      <c r="O79" s="298">
        <f t="shared" si="2"/>
        <v>0</v>
      </c>
      <c r="P79" s="29">
        <v>0</v>
      </c>
      <c r="Q79" s="29">
        <v>0</v>
      </c>
      <c r="R79" s="341">
        <v>0</v>
      </c>
      <c r="S79" s="341">
        <v>0</v>
      </c>
      <c r="T79" s="341">
        <v>0</v>
      </c>
      <c r="U79" s="341">
        <v>0</v>
      </c>
      <c r="V79" s="341">
        <v>0</v>
      </c>
      <c r="W79" s="341">
        <v>0</v>
      </c>
      <c r="X79" s="341">
        <v>0</v>
      </c>
      <c r="Y79" s="341">
        <v>0</v>
      </c>
      <c r="Z79" s="341">
        <v>0</v>
      </c>
      <c r="AA79" s="341">
        <v>0</v>
      </c>
      <c r="AB79" s="341">
        <v>0</v>
      </c>
      <c r="AC79" s="341">
        <v>0</v>
      </c>
      <c r="AD79" s="29">
        <v>0</v>
      </c>
      <c r="AE79" s="298">
        <f t="shared" si="3"/>
        <v>0</v>
      </c>
      <c r="AF79" s="273">
        <v>8500</v>
      </c>
      <c r="AG79" s="273">
        <v>8500</v>
      </c>
      <c r="AH79" s="298">
        <f t="shared" si="4"/>
        <v>0</v>
      </c>
      <c r="AI79" s="298">
        <f t="shared" si="5"/>
        <v>1</v>
      </c>
      <c r="AJ79" s="312">
        <f t="shared" si="6"/>
        <v>0</v>
      </c>
      <c r="AK79" s="29"/>
      <c r="AL79" s="29"/>
      <c r="AM79" s="29"/>
      <c r="AN79" s="46"/>
      <c r="AO79" s="41"/>
      <c r="AP79" s="41"/>
      <c r="AQ79" s="41"/>
      <c r="AR79" s="29"/>
    </row>
    <row r="80" spans="1:44" ht="12.75">
      <c r="A80" s="40"/>
      <c r="B80" s="45"/>
      <c r="C80" s="29"/>
      <c r="D80" s="29"/>
      <c r="E80" s="29"/>
      <c r="F80" s="29"/>
      <c r="G80" s="29"/>
      <c r="H80" s="29"/>
      <c r="I80" s="29"/>
      <c r="J80" s="29"/>
      <c r="K80" s="29"/>
      <c r="L80" s="29"/>
      <c r="M80" s="29"/>
      <c r="N80" s="29"/>
      <c r="O80" s="298"/>
      <c r="P80" s="29"/>
      <c r="Q80" s="29"/>
      <c r="R80" s="341"/>
      <c r="S80" s="341"/>
      <c r="T80" s="341"/>
      <c r="U80" s="341"/>
      <c r="V80" s="341"/>
      <c r="W80" s="341"/>
      <c r="X80" s="341"/>
      <c r="Y80" s="341"/>
      <c r="Z80" s="341"/>
      <c r="AA80" s="341"/>
      <c r="AB80" s="341"/>
      <c r="AC80" s="341"/>
      <c r="AD80" s="273"/>
      <c r="AE80" s="298"/>
      <c r="AF80" s="273"/>
      <c r="AG80" s="273"/>
      <c r="AH80" s="298"/>
      <c r="AI80" s="298"/>
      <c r="AJ80" s="312"/>
      <c r="AK80" s="29"/>
      <c r="AL80" s="29"/>
      <c r="AM80" s="29"/>
      <c r="AN80" s="46"/>
      <c r="AO80" s="41"/>
      <c r="AP80" s="41"/>
      <c r="AQ80" s="41"/>
      <c r="AR80" s="29"/>
    </row>
    <row r="81" spans="1:44" ht="12.75">
      <c r="A81" s="40"/>
      <c r="B81" s="45"/>
      <c r="C81" s="29"/>
      <c r="D81" s="29"/>
      <c r="E81" s="29"/>
      <c r="F81" s="29"/>
      <c r="G81" s="314"/>
      <c r="H81" s="29"/>
      <c r="I81" s="29"/>
      <c r="J81" s="29"/>
      <c r="K81" s="29"/>
      <c r="L81" s="29"/>
      <c r="M81" s="29"/>
      <c r="N81" s="29"/>
      <c r="O81" s="298"/>
      <c r="P81" s="29"/>
      <c r="Q81" s="29"/>
      <c r="R81" s="341"/>
      <c r="S81" s="341"/>
      <c r="T81" s="341"/>
      <c r="U81" s="341"/>
      <c r="V81" s="341"/>
      <c r="W81" s="341"/>
      <c r="X81" s="341"/>
      <c r="Y81" s="341"/>
      <c r="Z81" s="341"/>
      <c r="AA81" s="341"/>
      <c r="AB81" s="341"/>
      <c r="AC81" s="341"/>
      <c r="AD81" s="273"/>
      <c r="AE81" s="298"/>
      <c r="AF81" s="273"/>
      <c r="AG81" s="273"/>
      <c r="AH81" s="298"/>
      <c r="AI81" s="298"/>
      <c r="AJ81" s="312"/>
      <c r="AK81" s="29"/>
      <c r="AL81" s="29"/>
      <c r="AM81" s="29"/>
      <c r="AN81" s="46"/>
      <c r="AO81" s="41"/>
      <c r="AP81" s="41"/>
      <c r="AQ81" s="41"/>
      <c r="AR81" s="29"/>
    </row>
    <row r="82" spans="1:44" ht="12.75">
      <c r="A82" s="40"/>
      <c r="B82" s="45" t="s">
        <v>165</v>
      </c>
      <c r="C82" s="29"/>
      <c r="D82" s="29"/>
      <c r="E82" s="29">
        <v>80</v>
      </c>
      <c r="F82" s="29">
        <v>1</v>
      </c>
      <c r="G82" s="314">
        <v>90</v>
      </c>
      <c r="H82" s="314">
        <v>9</v>
      </c>
      <c r="I82" s="314">
        <v>12.6</v>
      </c>
      <c r="J82" s="314">
        <v>2.3</v>
      </c>
      <c r="K82" s="314">
        <v>29.7</v>
      </c>
      <c r="L82" s="314">
        <v>47.5</v>
      </c>
      <c r="M82" s="314">
        <v>37.1</v>
      </c>
      <c r="N82" s="314">
        <v>8.3</v>
      </c>
      <c r="O82" s="298">
        <f t="shared" si="2"/>
        <v>10.399999999999999</v>
      </c>
      <c r="P82" s="314">
        <v>7.7</v>
      </c>
      <c r="Q82" s="314">
        <v>0</v>
      </c>
      <c r="R82" s="341">
        <v>3</v>
      </c>
      <c r="S82" s="341">
        <v>0.54</v>
      </c>
      <c r="T82" s="341">
        <v>0.19</v>
      </c>
      <c r="U82" s="341">
        <v>0.34</v>
      </c>
      <c r="V82" s="341">
        <v>0.52</v>
      </c>
      <c r="W82" s="341">
        <v>0.21</v>
      </c>
      <c r="X82" s="341">
        <v>1.4</v>
      </c>
      <c r="Y82" s="341">
        <v>0.26</v>
      </c>
      <c r="Z82" s="341">
        <v>0.06</v>
      </c>
      <c r="AA82" s="341">
        <v>0.35</v>
      </c>
      <c r="AB82" s="341">
        <v>0.2</v>
      </c>
      <c r="AC82" s="341">
        <v>1.9</v>
      </c>
      <c r="AD82" s="342">
        <v>56</v>
      </c>
      <c r="AE82" s="298">
        <f t="shared" si="3"/>
        <v>7.056</v>
      </c>
      <c r="AF82" s="273">
        <v>1610</v>
      </c>
      <c r="AG82" s="273">
        <v>1520</v>
      </c>
      <c r="AH82" s="298">
        <f t="shared" si="4"/>
        <v>28.8</v>
      </c>
      <c r="AI82" s="298">
        <f>IF(M82=0,1,(O82+P82)/M82)</f>
        <v>0.48787061994609154</v>
      </c>
      <c r="AJ82" s="312">
        <f t="shared" si="6"/>
        <v>43.826086956521735</v>
      </c>
      <c r="AK82" s="29"/>
      <c r="AL82" s="29"/>
      <c r="AM82" s="29"/>
      <c r="AN82" s="46"/>
      <c r="AO82" s="41"/>
      <c r="AP82" s="41"/>
      <c r="AQ82" s="41"/>
      <c r="AR82" s="29"/>
    </row>
    <row r="83" spans="1:44" ht="12.75">
      <c r="A83" s="40"/>
      <c r="B83" s="355" t="s">
        <v>199</v>
      </c>
      <c r="C83" s="29"/>
      <c r="D83" s="29"/>
      <c r="E83" s="29">
        <v>80</v>
      </c>
      <c r="F83" s="29">
        <v>1</v>
      </c>
      <c r="G83" s="314">
        <v>90</v>
      </c>
      <c r="H83" s="314">
        <v>9.9</v>
      </c>
      <c r="I83" s="314">
        <v>15.3</v>
      </c>
      <c r="J83" s="314">
        <v>3.2</v>
      </c>
      <c r="K83" s="314">
        <v>26.1</v>
      </c>
      <c r="L83" s="314">
        <v>41.8</v>
      </c>
      <c r="M83" s="314">
        <v>32.6</v>
      </c>
      <c r="N83" s="314">
        <v>7.3</v>
      </c>
      <c r="O83" s="298">
        <f t="shared" si="2"/>
        <v>9.199999999999996</v>
      </c>
      <c r="P83" s="314">
        <v>6.8</v>
      </c>
      <c r="Q83" s="314">
        <v>0</v>
      </c>
      <c r="R83" s="341">
        <v>3</v>
      </c>
      <c r="S83" s="341">
        <v>0.66</v>
      </c>
      <c r="T83" s="341">
        <v>0.23</v>
      </c>
      <c r="U83" s="341">
        <v>0.41</v>
      </c>
      <c r="V83" s="341">
        <v>0.63</v>
      </c>
      <c r="W83" s="341">
        <v>0.25</v>
      </c>
      <c r="X83" s="341">
        <v>1.5</v>
      </c>
      <c r="Y83" s="341">
        <v>0.26</v>
      </c>
      <c r="Z83" s="341">
        <v>0.07</v>
      </c>
      <c r="AA83" s="341">
        <v>0.48</v>
      </c>
      <c r="AB83" s="341">
        <v>0.27</v>
      </c>
      <c r="AC83" s="341">
        <v>2.1</v>
      </c>
      <c r="AD83" s="342">
        <v>58</v>
      </c>
      <c r="AE83" s="298">
        <f t="shared" si="3"/>
        <v>8.874</v>
      </c>
      <c r="AF83" s="273">
        <v>1770</v>
      </c>
      <c r="AG83" s="273">
        <v>1660</v>
      </c>
      <c r="AH83" s="298">
        <f t="shared" si="4"/>
        <v>25.3</v>
      </c>
      <c r="AI83" s="298">
        <f>IF(M83=0,1,(O83+P83)/M83)</f>
        <v>0.4907975460122698</v>
      </c>
      <c r="AJ83" s="312">
        <f t="shared" si="6"/>
        <v>50.13559322033898</v>
      </c>
      <c r="AK83" s="29"/>
      <c r="AL83" s="29"/>
      <c r="AM83" s="29"/>
      <c r="AN83" s="46"/>
      <c r="AO83" s="41"/>
      <c r="AP83" s="41"/>
      <c r="AQ83" s="41"/>
      <c r="AR83" s="29"/>
    </row>
    <row r="84" spans="1:44" ht="12.75">
      <c r="A84" s="40"/>
      <c r="B84" s="355" t="s">
        <v>166</v>
      </c>
      <c r="C84" s="29"/>
      <c r="D84" s="29"/>
      <c r="E84" s="29">
        <v>80</v>
      </c>
      <c r="F84" s="29">
        <v>1</v>
      </c>
      <c r="G84" s="314">
        <v>90</v>
      </c>
      <c r="H84" s="314">
        <v>9.9</v>
      </c>
      <c r="I84" s="314">
        <v>18</v>
      </c>
      <c r="J84" s="314">
        <v>3.6</v>
      </c>
      <c r="K84" s="314">
        <v>21.6</v>
      </c>
      <c r="L84" s="314">
        <v>34.6</v>
      </c>
      <c r="M84" s="314">
        <v>27</v>
      </c>
      <c r="N84" s="314">
        <v>6</v>
      </c>
      <c r="O84" s="298">
        <f t="shared" si="2"/>
        <v>7.600000000000001</v>
      </c>
      <c r="P84" s="314">
        <v>5.6</v>
      </c>
      <c r="Q84" s="314">
        <v>0</v>
      </c>
      <c r="R84" s="341">
        <v>3</v>
      </c>
      <c r="S84" s="341">
        <v>0.77</v>
      </c>
      <c r="T84" s="341">
        <v>0.27</v>
      </c>
      <c r="U84" s="341">
        <v>0.49</v>
      </c>
      <c r="V84" s="341">
        <v>0.74</v>
      </c>
      <c r="W84" s="341">
        <v>0.3</v>
      </c>
      <c r="X84" s="341">
        <v>1.6</v>
      </c>
      <c r="Y84" s="341">
        <v>0.27</v>
      </c>
      <c r="Z84" s="341">
        <v>0.08</v>
      </c>
      <c r="AA84" s="341">
        <v>0.49</v>
      </c>
      <c r="AB84" s="341">
        <v>0.3</v>
      </c>
      <c r="AC84" s="341">
        <v>2.5</v>
      </c>
      <c r="AD84" s="342">
        <v>62</v>
      </c>
      <c r="AE84" s="298">
        <f t="shared" si="3"/>
        <v>11.16</v>
      </c>
      <c r="AF84" s="273">
        <v>1980</v>
      </c>
      <c r="AG84" s="273">
        <v>1840</v>
      </c>
      <c r="AH84" s="298">
        <f t="shared" si="4"/>
        <v>21</v>
      </c>
      <c r="AI84" s="298">
        <f aca="true" t="shared" si="7" ref="AI84:AI98">IF(M84=0,1,(O84+P84)/M84)</f>
        <v>0.48888888888888893</v>
      </c>
      <c r="AJ84" s="312">
        <f t="shared" si="6"/>
        <v>56.36363636363637</v>
      </c>
      <c r="AK84" s="29"/>
      <c r="AL84" s="29"/>
      <c r="AM84" s="29"/>
      <c r="AN84" s="46"/>
      <c r="AO84" s="41"/>
      <c r="AP84" s="41"/>
      <c r="AQ84" s="41"/>
      <c r="AR84" s="29"/>
    </row>
    <row r="85" spans="1:44" ht="12.75">
      <c r="A85" s="40"/>
      <c r="B85" s="355" t="s">
        <v>198</v>
      </c>
      <c r="C85" s="29"/>
      <c r="D85" s="29"/>
      <c r="E85" s="29"/>
      <c r="F85" s="29">
        <v>1</v>
      </c>
      <c r="G85" s="314">
        <v>90</v>
      </c>
      <c r="H85" s="314">
        <v>7.2</v>
      </c>
      <c r="I85" s="314">
        <v>9</v>
      </c>
      <c r="J85" s="314">
        <v>1</v>
      </c>
      <c r="K85" s="314">
        <v>18</v>
      </c>
      <c r="L85" s="314">
        <v>42.8</v>
      </c>
      <c r="M85" s="314">
        <v>21.2</v>
      </c>
      <c r="N85" s="314">
        <v>1.8</v>
      </c>
      <c r="O85" s="298">
        <f t="shared" si="2"/>
        <v>21.599999999999998</v>
      </c>
      <c r="P85" s="314">
        <v>25</v>
      </c>
      <c r="Q85" s="314">
        <v>0</v>
      </c>
      <c r="R85" s="341">
        <v>6</v>
      </c>
      <c r="S85" s="341">
        <v>0.53</v>
      </c>
      <c r="T85" s="341">
        <v>0.19</v>
      </c>
      <c r="U85" s="341">
        <v>0.31</v>
      </c>
      <c r="V85" s="341">
        <v>0.44</v>
      </c>
      <c r="W85" s="341">
        <v>0.09</v>
      </c>
      <c r="X85" s="341">
        <v>0.76</v>
      </c>
      <c r="Y85" s="341">
        <v>0.1</v>
      </c>
      <c r="Z85" s="341">
        <v>0.2</v>
      </c>
      <c r="AA85" s="341">
        <v>0.1</v>
      </c>
      <c r="AB85" s="341">
        <v>0.23</v>
      </c>
      <c r="AC85" s="341">
        <v>0.49</v>
      </c>
      <c r="AD85" s="342">
        <v>50</v>
      </c>
      <c r="AE85" s="298">
        <f t="shared" si="3"/>
        <v>4.5</v>
      </c>
      <c r="AF85" s="273">
        <v>2480</v>
      </c>
      <c r="AG85" s="273">
        <v>2420</v>
      </c>
      <c r="AH85" s="298">
        <f t="shared" si="4"/>
        <v>19.4</v>
      </c>
      <c r="AI85" s="298">
        <f t="shared" si="7"/>
        <v>2.1981132075471694</v>
      </c>
      <c r="AJ85" s="312">
        <f t="shared" si="6"/>
        <v>18.14516129032258</v>
      </c>
      <c r="AK85" s="29"/>
      <c r="AL85" s="29"/>
      <c r="AM85" s="29"/>
      <c r="AN85" s="46"/>
      <c r="AO85" s="41"/>
      <c r="AP85" s="41"/>
      <c r="AQ85" s="41"/>
      <c r="AR85" s="29"/>
    </row>
    <row r="86" spans="1:44" ht="12.75">
      <c r="A86" s="40"/>
      <c r="B86" s="45" t="s">
        <v>167</v>
      </c>
      <c r="C86" s="29"/>
      <c r="D86" s="29"/>
      <c r="E86" s="29"/>
      <c r="F86" s="29">
        <v>1</v>
      </c>
      <c r="G86" s="314">
        <v>90</v>
      </c>
      <c r="H86" s="314">
        <v>8</v>
      </c>
      <c r="I86" s="314">
        <v>16.4</v>
      </c>
      <c r="J86" s="314">
        <v>5</v>
      </c>
      <c r="K86" s="314">
        <v>18.3</v>
      </c>
      <c r="L86" s="314">
        <v>39</v>
      </c>
      <c r="M86" s="314">
        <v>30</v>
      </c>
      <c r="N86" s="314">
        <v>14</v>
      </c>
      <c r="O86" s="298">
        <f t="shared" si="2"/>
        <v>9</v>
      </c>
      <c r="P86" s="314">
        <v>3</v>
      </c>
      <c r="Q86" s="314">
        <v>0</v>
      </c>
      <c r="R86" s="341"/>
      <c r="S86" s="341">
        <v>0.75</v>
      </c>
      <c r="T86" s="341">
        <v>0.15</v>
      </c>
      <c r="U86" s="341">
        <v>0.35</v>
      </c>
      <c r="V86" s="341">
        <v>0.6</v>
      </c>
      <c r="W86" s="341">
        <v>0.1</v>
      </c>
      <c r="X86" s="341">
        <v>0.3</v>
      </c>
      <c r="Y86" s="341">
        <v>0.35</v>
      </c>
      <c r="Z86" s="341">
        <v>0.08</v>
      </c>
      <c r="AA86" s="341">
        <v>0.15</v>
      </c>
      <c r="AB86" s="341">
        <v>0.4</v>
      </c>
      <c r="AC86" s="341">
        <v>2.5</v>
      </c>
      <c r="AD86" s="342">
        <v>25</v>
      </c>
      <c r="AE86" s="298">
        <f t="shared" si="3"/>
        <v>4.1</v>
      </c>
      <c r="AF86" s="273">
        <v>1300</v>
      </c>
      <c r="AG86" s="273">
        <v>1250</v>
      </c>
      <c r="AH86" s="298">
        <f t="shared" si="4"/>
        <v>16</v>
      </c>
      <c r="AI86" s="298">
        <f t="shared" si="7"/>
        <v>0.4</v>
      </c>
      <c r="AJ86" s="312">
        <f t="shared" si="6"/>
        <v>31.538461538461537</v>
      </c>
      <c r="AK86" s="29"/>
      <c r="AL86" s="29"/>
      <c r="AM86" s="29"/>
      <c r="AN86" s="46"/>
      <c r="AO86" s="41"/>
      <c r="AP86" s="41"/>
      <c r="AQ86" s="41"/>
      <c r="AR86" s="29"/>
    </row>
    <row r="87" spans="1:44" ht="12.75">
      <c r="A87" s="40"/>
      <c r="B87" s="45" t="s">
        <v>168</v>
      </c>
      <c r="C87" s="29"/>
      <c r="D87" s="29"/>
      <c r="E87" s="29"/>
      <c r="F87" s="29">
        <v>1</v>
      </c>
      <c r="G87" s="314">
        <v>90</v>
      </c>
      <c r="H87" s="314">
        <v>3.2</v>
      </c>
      <c r="I87" s="314">
        <v>4.7</v>
      </c>
      <c r="J87" s="314">
        <v>0.5</v>
      </c>
      <c r="K87" s="314">
        <v>7.8</v>
      </c>
      <c r="L87" s="314">
        <v>28.9</v>
      </c>
      <c r="M87" s="314">
        <v>24.8</v>
      </c>
      <c r="N87" s="314">
        <v>13.8</v>
      </c>
      <c r="O87" s="298">
        <f t="shared" si="2"/>
        <v>4.099999999999998</v>
      </c>
      <c r="P87" s="314"/>
      <c r="Q87" s="314">
        <v>0.7</v>
      </c>
      <c r="R87" s="341">
        <v>42.4</v>
      </c>
      <c r="S87" s="341">
        <v>0.16</v>
      </c>
      <c r="T87" s="341">
        <v>0.09</v>
      </c>
      <c r="U87" s="341">
        <v>0.15</v>
      </c>
      <c r="V87" s="341">
        <v>0.17</v>
      </c>
      <c r="W87" s="341">
        <v>0.08</v>
      </c>
      <c r="X87" s="341">
        <v>0.45</v>
      </c>
      <c r="Y87" s="341">
        <v>0.1</v>
      </c>
      <c r="Z87" s="341">
        <v>0.02</v>
      </c>
      <c r="AA87" s="341">
        <v>0.15</v>
      </c>
      <c r="AB87" s="341">
        <v>0.05</v>
      </c>
      <c r="AC87" s="341">
        <v>0.9</v>
      </c>
      <c r="AD87" s="342">
        <v>20</v>
      </c>
      <c r="AE87" s="298">
        <f t="shared" si="3"/>
        <v>0.94</v>
      </c>
      <c r="AF87" s="273">
        <v>2150</v>
      </c>
      <c r="AG87" s="273">
        <v>2130</v>
      </c>
      <c r="AH87" s="298">
        <f t="shared" si="4"/>
        <v>11</v>
      </c>
      <c r="AI87" s="298">
        <f t="shared" si="7"/>
        <v>0.1653225806451612</v>
      </c>
      <c r="AJ87" s="312">
        <f t="shared" si="6"/>
        <v>4.372093023255814</v>
      </c>
      <c r="AK87" s="29"/>
      <c r="AL87" s="29"/>
      <c r="AM87" s="29"/>
      <c r="AN87" s="46"/>
      <c r="AO87" s="41"/>
      <c r="AP87" s="41"/>
      <c r="AQ87" s="41"/>
      <c r="AR87" s="29"/>
    </row>
    <row r="88" spans="1:44" ht="12.75">
      <c r="A88" s="40"/>
      <c r="B88" s="45" t="s">
        <v>169</v>
      </c>
      <c r="C88" s="29"/>
      <c r="D88" s="29"/>
      <c r="E88" s="29"/>
      <c r="F88" s="29">
        <v>1</v>
      </c>
      <c r="G88" s="314">
        <v>90</v>
      </c>
      <c r="H88" s="314">
        <v>6.7</v>
      </c>
      <c r="I88" s="314">
        <v>5.9</v>
      </c>
      <c r="J88" s="314">
        <v>2.7</v>
      </c>
      <c r="K88" s="314">
        <v>13.3</v>
      </c>
      <c r="L88" s="314">
        <v>22</v>
      </c>
      <c r="M88" s="314">
        <v>15.5</v>
      </c>
      <c r="N88" s="314">
        <v>1.6</v>
      </c>
      <c r="O88" s="298">
        <f t="shared" si="2"/>
        <v>6.5</v>
      </c>
      <c r="P88" s="314">
        <v>12</v>
      </c>
      <c r="Q88" s="314">
        <v>0</v>
      </c>
      <c r="R88" s="341">
        <v>23</v>
      </c>
      <c r="S88" s="341">
        <v>0.2</v>
      </c>
      <c r="T88" s="341">
        <v>0.07</v>
      </c>
      <c r="U88" s="341">
        <v>0.15</v>
      </c>
      <c r="V88" s="341">
        <v>0.2</v>
      </c>
      <c r="W88" s="341">
        <v>0.06</v>
      </c>
      <c r="X88" s="341">
        <v>1.59</v>
      </c>
      <c r="Y88" s="341">
        <v>0.12</v>
      </c>
      <c r="Z88" s="341">
        <v>0.1</v>
      </c>
      <c r="AA88" s="341">
        <v>0.06</v>
      </c>
      <c r="AB88" s="341">
        <v>0.14</v>
      </c>
      <c r="AC88" s="341">
        <v>0.71</v>
      </c>
      <c r="AD88" s="342">
        <v>60</v>
      </c>
      <c r="AE88" s="298">
        <f t="shared" si="3"/>
        <v>3.54</v>
      </c>
      <c r="AF88" s="273">
        <v>2700</v>
      </c>
      <c r="AG88" s="273">
        <v>2650</v>
      </c>
      <c r="AH88" s="298">
        <f t="shared" si="4"/>
        <v>13.9</v>
      </c>
      <c r="AI88" s="298">
        <f t="shared" si="7"/>
        <v>1.1935483870967742</v>
      </c>
      <c r="AJ88" s="312">
        <f t="shared" si="6"/>
        <v>13.111111111111112</v>
      </c>
      <c r="AK88" s="29"/>
      <c r="AL88" s="29"/>
      <c r="AM88" s="29"/>
      <c r="AN88" s="46"/>
      <c r="AO88" s="41"/>
      <c r="AP88" s="41"/>
      <c r="AQ88" s="41"/>
      <c r="AR88" s="29"/>
    </row>
    <row r="89" spans="1:44" ht="12.75">
      <c r="A89" s="40"/>
      <c r="B89" s="45" t="s">
        <v>170</v>
      </c>
      <c r="C89" s="29"/>
      <c r="D89" s="29"/>
      <c r="E89" s="29"/>
      <c r="F89" s="29">
        <v>1</v>
      </c>
      <c r="G89" s="314">
        <v>90</v>
      </c>
      <c r="H89" s="314">
        <v>7.6</v>
      </c>
      <c r="I89" s="314">
        <v>10.2</v>
      </c>
      <c r="J89" s="314">
        <v>3.5</v>
      </c>
      <c r="K89" s="314">
        <v>31.5</v>
      </c>
      <c r="L89" s="314">
        <v>45.5</v>
      </c>
      <c r="M89" s="314">
        <v>31</v>
      </c>
      <c r="N89" s="314">
        <v>11</v>
      </c>
      <c r="O89" s="298">
        <f t="shared" si="2"/>
        <v>14.5</v>
      </c>
      <c r="P89" s="314"/>
      <c r="Q89" s="314">
        <v>0</v>
      </c>
      <c r="R89" s="341"/>
      <c r="S89" s="341">
        <v>0.3</v>
      </c>
      <c r="T89" s="341">
        <v>0.05</v>
      </c>
      <c r="U89" s="341">
        <v>0.1</v>
      </c>
      <c r="V89" s="341">
        <v>0.15</v>
      </c>
      <c r="W89" s="341"/>
      <c r="X89" s="341">
        <v>1.8</v>
      </c>
      <c r="Y89" s="341">
        <v>0.3</v>
      </c>
      <c r="Z89" s="341">
        <v>0.06</v>
      </c>
      <c r="AA89" s="341">
        <v>0.09</v>
      </c>
      <c r="AB89" s="341">
        <v>0.1</v>
      </c>
      <c r="AC89" s="341">
        <v>0.9</v>
      </c>
      <c r="AD89" s="342">
        <v>40</v>
      </c>
      <c r="AE89" s="298">
        <f t="shared" si="3"/>
        <v>4.08</v>
      </c>
      <c r="AF89" s="273">
        <v>1050</v>
      </c>
      <c r="AG89" s="273">
        <v>1000</v>
      </c>
      <c r="AH89" s="298">
        <f t="shared" si="4"/>
        <v>20</v>
      </c>
      <c r="AI89" s="298">
        <f t="shared" si="7"/>
        <v>0.46774193548387094</v>
      </c>
      <c r="AJ89" s="312">
        <f t="shared" si="6"/>
        <v>38.857142857142854</v>
      </c>
      <c r="AK89" s="29"/>
      <c r="AL89" s="29"/>
      <c r="AM89" s="29"/>
      <c r="AN89" s="46"/>
      <c r="AO89" s="41"/>
      <c r="AP89" s="41"/>
      <c r="AQ89" s="41"/>
      <c r="AR89" s="29"/>
    </row>
    <row r="90" spans="1:44" ht="12.75">
      <c r="A90" s="40"/>
      <c r="B90" s="45" t="s">
        <v>171</v>
      </c>
      <c r="C90" s="29"/>
      <c r="D90" s="29"/>
      <c r="E90" s="29"/>
      <c r="F90" s="29">
        <v>1</v>
      </c>
      <c r="G90" s="314">
        <v>90</v>
      </c>
      <c r="H90" s="314">
        <v>8.1</v>
      </c>
      <c r="I90" s="314">
        <v>11.7</v>
      </c>
      <c r="J90" s="314">
        <v>5.4</v>
      </c>
      <c r="K90" s="314">
        <v>28</v>
      </c>
      <c r="L90" s="314">
        <v>56</v>
      </c>
      <c r="M90" s="314">
        <v>48</v>
      </c>
      <c r="N90" s="314">
        <v>30</v>
      </c>
      <c r="O90" s="298">
        <f t="shared" si="2"/>
        <v>8</v>
      </c>
      <c r="P90" s="314">
        <v>7</v>
      </c>
      <c r="Q90" s="314">
        <v>0</v>
      </c>
      <c r="R90" s="341">
        <v>2</v>
      </c>
      <c r="S90" s="341">
        <v>0.49</v>
      </c>
      <c r="T90" s="341">
        <v>0.17</v>
      </c>
      <c r="U90" s="341">
        <v>0.35</v>
      </c>
      <c r="V90" s="341">
        <v>0.37</v>
      </c>
      <c r="W90" s="341">
        <v>0.07</v>
      </c>
      <c r="X90" s="341">
        <v>0.7</v>
      </c>
      <c r="Y90" s="341">
        <v>0.2</v>
      </c>
      <c r="Z90" s="341">
        <v>0.01</v>
      </c>
      <c r="AA90" s="341">
        <v>0.01</v>
      </c>
      <c r="AB90" s="341">
        <v>0.12</v>
      </c>
      <c r="AC90" s="341">
        <v>1.6</v>
      </c>
      <c r="AD90" s="342">
        <v>0</v>
      </c>
      <c r="AE90" s="298">
        <f t="shared" si="3"/>
        <v>0</v>
      </c>
      <c r="AF90" s="273">
        <v>1200</v>
      </c>
      <c r="AG90" s="273">
        <v>1190</v>
      </c>
      <c r="AH90" s="298">
        <f t="shared" si="4"/>
        <v>18</v>
      </c>
      <c r="AI90" s="298">
        <f t="shared" si="7"/>
        <v>0.3125</v>
      </c>
      <c r="AJ90" s="312">
        <f t="shared" si="6"/>
        <v>0</v>
      </c>
      <c r="AK90" s="29"/>
      <c r="AL90" s="29"/>
      <c r="AM90" s="29"/>
      <c r="AN90" s="46"/>
      <c r="AO90" s="41"/>
      <c r="AP90" s="41"/>
      <c r="AQ90" s="41"/>
      <c r="AR90" s="29"/>
    </row>
    <row r="91" spans="1:44" ht="12.75">
      <c r="A91" s="40"/>
      <c r="B91" s="45" t="s">
        <v>205</v>
      </c>
      <c r="C91" s="29"/>
      <c r="D91" s="29"/>
      <c r="E91" s="29"/>
      <c r="F91" s="29">
        <v>1</v>
      </c>
      <c r="G91" s="314">
        <v>90</v>
      </c>
      <c r="H91" s="314">
        <v>3.6</v>
      </c>
      <c r="I91" s="314">
        <v>9.9</v>
      </c>
      <c r="J91" s="314">
        <v>1.4</v>
      </c>
      <c r="K91" s="314">
        <v>44.1</v>
      </c>
      <c r="L91" s="314">
        <v>73</v>
      </c>
      <c r="M91" s="314">
        <v>65</v>
      </c>
      <c r="N91" s="314">
        <v>55</v>
      </c>
      <c r="O91" s="298">
        <f t="shared" si="2"/>
        <v>8</v>
      </c>
      <c r="P91" s="314">
        <v>2</v>
      </c>
      <c r="Q91" s="314">
        <v>0</v>
      </c>
      <c r="R91" s="341"/>
      <c r="S91" s="341">
        <v>0.4</v>
      </c>
      <c r="T91" s="341">
        <v>0.15</v>
      </c>
      <c r="U91" s="341">
        <v>0.35</v>
      </c>
      <c r="V91" s="341">
        <v>0.2</v>
      </c>
      <c r="W91" s="341">
        <v>0.09</v>
      </c>
      <c r="X91" s="341">
        <v>0.6</v>
      </c>
      <c r="Y91" s="341">
        <v>0.12</v>
      </c>
      <c r="Z91" s="341">
        <v>0.01</v>
      </c>
      <c r="AA91" s="341">
        <v>0.01</v>
      </c>
      <c r="AB91" s="341">
        <v>0.1</v>
      </c>
      <c r="AC91" s="341">
        <v>0.6</v>
      </c>
      <c r="AD91" s="342">
        <v>0</v>
      </c>
      <c r="AE91" s="298">
        <f t="shared" si="3"/>
        <v>0</v>
      </c>
      <c r="AF91" s="273">
        <v>800</v>
      </c>
      <c r="AG91" s="273">
        <v>800</v>
      </c>
      <c r="AH91" s="298">
        <f t="shared" si="4"/>
        <v>10</v>
      </c>
      <c r="AI91" s="298">
        <f t="shared" si="7"/>
        <v>0.15384615384615385</v>
      </c>
      <c r="AJ91" s="312">
        <f t="shared" si="6"/>
        <v>0</v>
      </c>
      <c r="AK91" s="29"/>
      <c r="AL91" s="29"/>
      <c r="AM91" s="29"/>
      <c r="AN91" s="46"/>
      <c r="AO91" s="41"/>
      <c r="AP91" s="41"/>
      <c r="AQ91" s="41"/>
      <c r="AR91" s="29"/>
    </row>
    <row r="92" spans="1:44" ht="12.75">
      <c r="A92" s="40"/>
      <c r="B92" s="45" t="s">
        <v>172</v>
      </c>
      <c r="C92" s="29"/>
      <c r="D92" s="29"/>
      <c r="E92" s="29"/>
      <c r="F92" s="29">
        <v>1</v>
      </c>
      <c r="G92" s="314">
        <v>90</v>
      </c>
      <c r="H92" s="314">
        <v>8</v>
      </c>
      <c r="I92" s="314">
        <v>15</v>
      </c>
      <c r="J92" s="314">
        <v>3</v>
      </c>
      <c r="K92" s="314">
        <v>22.5</v>
      </c>
      <c r="L92" s="314">
        <v>46</v>
      </c>
      <c r="M92" s="314">
        <v>26</v>
      </c>
      <c r="N92" s="314">
        <v>5</v>
      </c>
      <c r="O92" s="298">
        <f t="shared" si="2"/>
        <v>20</v>
      </c>
      <c r="P92" s="314">
        <v>4.5</v>
      </c>
      <c r="Q92" s="314">
        <v>0</v>
      </c>
      <c r="R92" s="341">
        <v>8</v>
      </c>
      <c r="S92" s="341">
        <v>0.6</v>
      </c>
      <c r="T92" s="341">
        <v>0.2</v>
      </c>
      <c r="U92" s="341">
        <v>0.35</v>
      </c>
      <c r="V92" s="341">
        <v>0.55</v>
      </c>
      <c r="W92" s="341">
        <v>0.15</v>
      </c>
      <c r="X92" s="341">
        <v>0.7</v>
      </c>
      <c r="Y92" s="341">
        <v>0.4</v>
      </c>
      <c r="Z92" s="341">
        <v>0.1</v>
      </c>
      <c r="AA92" s="341">
        <v>0.08</v>
      </c>
      <c r="AB92" s="341">
        <v>0.2</v>
      </c>
      <c r="AC92" s="341">
        <v>2.5</v>
      </c>
      <c r="AD92" s="342">
        <v>61</v>
      </c>
      <c r="AE92" s="298">
        <f t="shared" si="3"/>
        <v>9.15</v>
      </c>
      <c r="AF92" s="273">
        <v>1940</v>
      </c>
      <c r="AG92" s="273">
        <v>1830</v>
      </c>
      <c r="AH92" s="298">
        <f t="shared" si="4"/>
        <v>21</v>
      </c>
      <c r="AI92" s="298">
        <f t="shared" si="7"/>
        <v>0.9423076923076923</v>
      </c>
      <c r="AJ92" s="312">
        <f t="shared" si="6"/>
        <v>47.16494845360825</v>
      </c>
      <c r="AK92" s="29"/>
      <c r="AL92" s="29"/>
      <c r="AM92" s="29"/>
      <c r="AN92" s="46"/>
      <c r="AO92" s="41"/>
      <c r="AP92" s="41"/>
      <c r="AQ92" s="41"/>
      <c r="AR92" s="29"/>
    </row>
    <row r="93" spans="1:44" ht="12.75">
      <c r="A93" s="40"/>
      <c r="B93" s="45" t="s">
        <v>173</v>
      </c>
      <c r="C93" s="29"/>
      <c r="D93" s="29"/>
      <c r="E93" s="29"/>
      <c r="F93" s="29">
        <v>1</v>
      </c>
      <c r="G93" s="314">
        <v>90</v>
      </c>
      <c r="H93" s="314">
        <v>7.2</v>
      </c>
      <c r="I93" s="314">
        <v>9</v>
      </c>
      <c r="J93" s="314">
        <v>4</v>
      </c>
      <c r="K93" s="314">
        <v>20</v>
      </c>
      <c r="L93" s="314">
        <v>45.5</v>
      </c>
      <c r="M93" s="314">
        <v>31.8</v>
      </c>
      <c r="N93" s="314">
        <v>17.7</v>
      </c>
      <c r="O93" s="298">
        <f t="shared" si="2"/>
        <v>13.7</v>
      </c>
      <c r="P93" s="314"/>
      <c r="Q93" s="314">
        <v>0</v>
      </c>
      <c r="R93" s="341">
        <v>9</v>
      </c>
      <c r="S93" s="341"/>
      <c r="T93" s="341"/>
      <c r="U93" s="341"/>
      <c r="V93" s="341"/>
      <c r="W93" s="341"/>
      <c r="X93" s="341">
        <v>1.1</v>
      </c>
      <c r="Y93" s="341">
        <v>0.08</v>
      </c>
      <c r="Z93" s="341">
        <v>0.17</v>
      </c>
      <c r="AA93" s="341">
        <v>0.45</v>
      </c>
      <c r="AB93" s="341">
        <v>0.19</v>
      </c>
      <c r="AC93" s="341">
        <v>0.86</v>
      </c>
      <c r="AD93" s="342">
        <v>5</v>
      </c>
      <c r="AE93" s="298">
        <f t="shared" si="3"/>
        <v>0.45</v>
      </c>
      <c r="AF93" s="273">
        <v>1280</v>
      </c>
      <c r="AG93" s="273">
        <v>1270</v>
      </c>
      <c r="AH93" s="298">
        <f t="shared" si="4"/>
        <v>14.100000000000001</v>
      </c>
      <c r="AI93" s="298">
        <f t="shared" si="7"/>
        <v>0.43081761006289304</v>
      </c>
      <c r="AJ93" s="312">
        <f t="shared" si="6"/>
        <v>3.515625</v>
      </c>
      <c r="AK93" s="29"/>
      <c r="AL93" s="29"/>
      <c r="AM93" s="29"/>
      <c r="AN93" s="46"/>
      <c r="AO93" s="41"/>
      <c r="AP93" s="41"/>
      <c r="AQ93" s="41"/>
      <c r="AR93" s="29"/>
    </row>
    <row r="94" spans="1:44" ht="12.75">
      <c r="A94" s="40"/>
      <c r="B94" s="45" t="s">
        <v>174</v>
      </c>
      <c r="C94" s="29"/>
      <c r="D94" s="29"/>
      <c r="E94" s="29">
        <v>15</v>
      </c>
      <c r="F94" s="29">
        <v>1</v>
      </c>
      <c r="G94" s="314">
        <v>90</v>
      </c>
      <c r="H94" s="314">
        <v>16.2</v>
      </c>
      <c r="I94" s="314">
        <v>6</v>
      </c>
      <c r="J94" s="314">
        <v>0.5</v>
      </c>
      <c r="K94" s="314">
        <v>29.5</v>
      </c>
      <c r="L94" s="314">
        <v>58.5</v>
      </c>
      <c r="M94" s="314">
        <v>34</v>
      </c>
      <c r="N94" s="314">
        <v>2.2</v>
      </c>
      <c r="O94" s="298">
        <f t="shared" si="2"/>
        <v>24.5</v>
      </c>
      <c r="P94" s="314">
        <v>1.6</v>
      </c>
      <c r="Q94" s="314">
        <v>0</v>
      </c>
      <c r="R94" s="341"/>
      <c r="S94" s="341"/>
      <c r="T94" s="341"/>
      <c r="U94" s="341"/>
      <c r="V94" s="341"/>
      <c r="W94" s="341"/>
      <c r="X94" s="341"/>
      <c r="Y94" s="341"/>
      <c r="Z94" s="341"/>
      <c r="AA94" s="341"/>
      <c r="AB94" s="341"/>
      <c r="AC94" s="341"/>
      <c r="AD94" s="342">
        <v>60</v>
      </c>
      <c r="AE94" s="298">
        <f t="shared" si="3"/>
        <v>3.6</v>
      </c>
      <c r="AF94" s="273">
        <v>600</v>
      </c>
      <c r="AG94" s="273">
        <v>560</v>
      </c>
      <c r="AH94" s="298">
        <f t="shared" si="4"/>
        <v>31.8</v>
      </c>
      <c r="AI94" s="298">
        <f t="shared" si="7"/>
        <v>0.7676470588235295</v>
      </c>
      <c r="AJ94" s="312">
        <f t="shared" si="6"/>
        <v>60</v>
      </c>
      <c r="AK94" s="29"/>
      <c r="AL94" s="29"/>
      <c r="AM94" s="29"/>
      <c r="AN94" s="46"/>
      <c r="AO94" s="41"/>
      <c r="AP94" s="41"/>
      <c r="AQ94" s="41"/>
      <c r="AR94" s="29"/>
    </row>
    <row r="95" spans="1:44" ht="12.75">
      <c r="A95" s="40"/>
      <c r="B95" s="45" t="s">
        <v>175</v>
      </c>
      <c r="C95" s="29"/>
      <c r="D95" s="29"/>
      <c r="E95" s="29"/>
      <c r="F95" s="29">
        <v>1</v>
      </c>
      <c r="G95" s="314">
        <v>90</v>
      </c>
      <c r="H95" s="314">
        <v>4.6</v>
      </c>
      <c r="I95" s="314">
        <v>12.2</v>
      </c>
      <c r="J95" s="314">
        <v>2</v>
      </c>
      <c r="K95" s="314">
        <v>35.5</v>
      </c>
      <c r="L95" s="314">
        <v>58.8</v>
      </c>
      <c r="M95" s="314">
        <v>42.6</v>
      </c>
      <c r="N95" s="314">
        <v>2.1</v>
      </c>
      <c r="O95" s="298">
        <f t="shared" si="2"/>
        <v>16.199999999999996</v>
      </c>
      <c r="P95" s="314">
        <v>9.2</v>
      </c>
      <c r="Q95" s="314">
        <v>0</v>
      </c>
      <c r="R95" s="341">
        <v>10</v>
      </c>
      <c r="S95" s="341">
        <v>0.7</v>
      </c>
      <c r="T95" s="341">
        <v>0.14</v>
      </c>
      <c r="U95" s="341">
        <v>0.34</v>
      </c>
      <c r="V95" s="341">
        <v>0.46</v>
      </c>
      <c r="W95" s="341">
        <v>0.15</v>
      </c>
      <c r="X95" s="341">
        <v>0.5</v>
      </c>
      <c r="Y95" s="341">
        <v>0.16</v>
      </c>
      <c r="Z95" s="341">
        <v>0.02</v>
      </c>
      <c r="AA95" s="341">
        <v>0.03</v>
      </c>
      <c r="AB95" s="341">
        <v>0.2</v>
      </c>
      <c r="AC95" s="341">
        <v>1.26</v>
      </c>
      <c r="AD95" s="342">
        <v>50</v>
      </c>
      <c r="AE95" s="298">
        <f t="shared" si="3"/>
        <v>6.1</v>
      </c>
      <c r="AF95" s="273">
        <v>1720</v>
      </c>
      <c r="AG95" s="273">
        <v>1640</v>
      </c>
      <c r="AH95" s="298">
        <f t="shared" si="4"/>
        <v>40.5</v>
      </c>
      <c r="AI95" s="298">
        <f t="shared" si="7"/>
        <v>0.5962441314553989</v>
      </c>
      <c r="AJ95" s="312">
        <f t="shared" si="6"/>
        <v>35.46511627906976</v>
      </c>
      <c r="AK95" s="29"/>
      <c r="AL95" s="29"/>
      <c r="AM95" s="29"/>
      <c r="AN95" s="46"/>
      <c r="AO95" s="41"/>
      <c r="AP95" s="41"/>
      <c r="AQ95" s="41"/>
      <c r="AR95" s="29"/>
    </row>
    <row r="96" spans="1:44" ht="12.75">
      <c r="A96" s="40"/>
      <c r="B96" s="45" t="s">
        <v>10</v>
      </c>
      <c r="C96" s="29"/>
      <c r="D96" s="29"/>
      <c r="E96" s="29"/>
      <c r="F96" s="29">
        <v>1</v>
      </c>
      <c r="G96" s="314">
        <v>90</v>
      </c>
      <c r="H96" s="314">
        <v>3.4</v>
      </c>
      <c r="I96" s="314">
        <v>5.4</v>
      </c>
      <c r="J96" s="314">
        <v>4</v>
      </c>
      <c r="K96" s="314">
        <v>46.8</v>
      </c>
      <c r="L96" s="314">
        <v>69.3</v>
      </c>
      <c r="M96" s="314">
        <v>56.2</v>
      </c>
      <c r="N96" s="314">
        <v>20.2</v>
      </c>
      <c r="O96" s="298">
        <f t="shared" si="2"/>
        <v>13.099999999999994</v>
      </c>
      <c r="P96" s="314">
        <v>10</v>
      </c>
      <c r="Q96" s="314">
        <v>0</v>
      </c>
      <c r="R96" s="341">
        <v>10</v>
      </c>
      <c r="S96" s="341">
        <v>0.23</v>
      </c>
      <c r="T96" s="341">
        <v>0.12</v>
      </c>
      <c r="U96" s="341">
        <v>0.25</v>
      </c>
      <c r="V96" s="341">
        <v>0.23</v>
      </c>
      <c r="W96" s="341">
        <v>0.07</v>
      </c>
      <c r="X96" s="341">
        <v>0.4</v>
      </c>
      <c r="Y96" s="341">
        <v>0.2</v>
      </c>
      <c r="Z96" s="341">
        <v>0.1</v>
      </c>
      <c r="AA96" s="341">
        <v>0.1</v>
      </c>
      <c r="AB96" s="341">
        <v>0.17</v>
      </c>
      <c r="AC96" s="341">
        <v>1.05</v>
      </c>
      <c r="AD96" s="342">
        <v>15</v>
      </c>
      <c r="AE96" s="298">
        <f t="shared" si="3"/>
        <v>0.81</v>
      </c>
      <c r="AF96" s="273">
        <v>1030</v>
      </c>
      <c r="AG96" s="273">
        <v>1020</v>
      </c>
      <c r="AH96" s="298">
        <f t="shared" si="4"/>
        <v>36</v>
      </c>
      <c r="AI96" s="298">
        <f t="shared" si="7"/>
        <v>0.4110320284697508</v>
      </c>
      <c r="AJ96" s="312">
        <f t="shared" si="6"/>
        <v>7.864077669902913</v>
      </c>
      <c r="AK96" s="29"/>
      <c r="AL96" s="29"/>
      <c r="AM96" s="29"/>
      <c r="AN96" s="46"/>
      <c r="AO96" s="41"/>
      <c r="AP96" s="41"/>
      <c r="AQ96" s="41"/>
      <c r="AR96" s="29"/>
    </row>
    <row r="97" spans="1:44" ht="12.75">
      <c r="A97" s="40"/>
      <c r="B97" s="45" t="s">
        <v>176</v>
      </c>
      <c r="C97" s="29"/>
      <c r="D97" s="29"/>
      <c r="E97" s="29">
        <v>15</v>
      </c>
      <c r="F97" s="29">
        <v>1</v>
      </c>
      <c r="G97" s="314">
        <v>90</v>
      </c>
      <c r="H97" s="314">
        <v>6.1</v>
      </c>
      <c r="I97" s="314">
        <v>3.6</v>
      </c>
      <c r="J97" s="314">
        <v>1.2</v>
      </c>
      <c r="K97" s="314">
        <v>39.5</v>
      </c>
      <c r="L97" s="314">
        <v>75</v>
      </c>
      <c r="M97" s="314">
        <v>47.4</v>
      </c>
      <c r="N97" s="314">
        <v>8</v>
      </c>
      <c r="O97" s="298">
        <f t="shared" si="2"/>
        <v>27.6</v>
      </c>
      <c r="P97" s="314">
        <v>2.2</v>
      </c>
      <c r="Q97" s="314">
        <v>0.5</v>
      </c>
      <c r="R97" s="341">
        <v>0</v>
      </c>
      <c r="S97" s="341"/>
      <c r="T97" s="341"/>
      <c r="U97" s="341"/>
      <c r="V97" s="341"/>
      <c r="W97" s="341"/>
      <c r="X97" s="341">
        <v>0.38</v>
      </c>
      <c r="Y97" s="341">
        <v>0.08</v>
      </c>
      <c r="Z97" s="341">
        <v>0.16</v>
      </c>
      <c r="AA97" s="341">
        <v>0.46</v>
      </c>
      <c r="AB97" s="341">
        <v>0.09</v>
      </c>
      <c r="AC97" s="341">
        <v>0.95</v>
      </c>
      <c r="AD97" s="342">
        <v>15</v>
      </c>
      <c r="AE97" s="298">
        <f t="shared" si="3"/>
        <v>0.54</v>
      </c>
      <c r="AF97" s="273">
        <v>660</v>
      </c>
      <c r="AG97" s="273">
        <v>640</v>
      </c>
      <c r="AH97" s="298">
        <f t="shared" si="4"/>
        <v>39.4</v>
      </c>
      <c r="AI97" s="298">
        <f t="shared" si="7"/>
        <v>0.6286919831223629</v>
      </c>
      <c r="AJ97" s="312">
        <f t="shared" si="6"/>
        <v>8.181818181818183</v>
      </c>
      <c r="AK97" s="29"/>
      <c r="AL97" s="29"/>
      <c r="AM97" s="29"/>
      <c r="AN97" s="46"/>
      <c r="AO97" s="41"/>
      <c r="AP97" s="41"/>
      <c r="AQ97" s="41"/>
      <c r="AR97" s="29"/>
    </row>
    <row r="98" spans="1:44" ht="12.75">
      <c r="A98" s="40"/>
      <c r="B98" s="45" t="s">
        <v>177</v>
      </c>
      <c r="C98" s="29"/>
      <c r="D98" s="29"/>
      <c r="E98" s="29">
        <v>15</v>
      </c>
      <c r="F98" s="29">
        <v>1</v>
      </c>
      <c r="G98" s="314">
        <v>90</v>
      </c>
      <c r="H98" s="314">
        <v>7.3</v>
      </c>
      <c r="I98" s="314">
        <v>3.2</v>
      </c>
      <c r="J98" s="314">
        <v>0.8</v>
      </c>
      <c r="K98" s="314">
        <v>36.5</v>
      </c>
      <c r="L98" s="314">
        <v>69.4</v>
      </c>
      <c r="M98" s="314">
        <v>44.4</v>
      </c>
      <c r="N98" s="314">
        <v>7.5</v>
      </c>
      <c r="O98" s="298">
        <f t="shared" si="2"/>
        <v>25.000000000000007</v>
      </c>
      <c r="P98" s="314">
        <v>2</v>
      </c>
      <c r="Q98" s="314">
        <v>0.5</v>
      </c>
      <c r="R98" s="341"/>
      <c r="S98" s="341"/>
      <c r="T98" s="341"/>
      <c r="U98" s="341"/>
      <c r="V98" s="341"/>
      <c r="W98" s="341"/>
      <c r="X98" s="341">
        <v>0.43</v>
      </c>
      <c r="Y98" s="341">
        <v>0.06</v>
      </c>
      <c r="Z98" s="344">
        <v>0.86</v>
      </c>
      <c r="AA98" s="341">
        <v>0.43</v>
      </c>
      <c r="AB98" s="341">
        <v>0.07</v>
      </c>
      <c r="AC98" s="341">
        <v>0.89</v>
      </c>
      <c r="AD98" s="342">
        <v>15</v>
      </c>
      <c r="AE98" s="298">
        <f t="shared" si="3"/>
        <v>0.48</v>
      </c>
      <c r="AF98" s="273">
        <v>880</v>
      </c>
      <c r="AG98" s="273">
        <v>870</v>
      </c>
      <c r="AH98" s="298">
        <f t="shared" si="4"/>
        <v>36.9</v>
      </c>
      <c r="AI98" s="298">
        <f t="shared" si="7"/>
        <v>0.6081081081081083</v>
      </c>
      <c r="AJ98" s="312">
        <f t="shared" si="6"/>
        <v>5.454545454545455</v>
      </c>
      <c r="AK98" s="29"/>
      <c r="AL98" s="29"/>
      <c r="AM98" s="29"/>
      <c r="AN98" s="46"/>
      <c r="AO98" s="41"/>
      <c r="AP98" s="41"/>
      <c r="AQ98" s="41"/>
      <c r="AR98" s="29"/>
    </row>
    <row r="99" spans="1:44" ht="12.75">
      <c r="A99" s="40"/>
      <c r="B99" s="45"/>
      <c r="C99" s="29"/>
      <c r="D99" s="29"/>
      <c r="E99" s="29"/>
      <c r="F99" s="29"/>
      <c r="G99" s="314"/>
      <c r="H99" s="314"/>
      <c r="I99" s="314"/>
      <c r="J99" s="314"/>
      <c r="K99" s="314"/>
      <c r="L99" s="314"/>
      <c r="M99" s="314"/>
      <c r="N99" s="314"/>
      <c r="O99" s="298"/>
      <c r="P99" s="29"/>
      <c r="Q99" s="29"/>
      <c r="R99" s="341"/>
      <c r="S99" s="341"/>
      <c r="T99" s="341"/>
      <c r="U99" s="341"/>
      <c r="V99" s="341"/>
      <c r="W99" s="341"/>
      <c r="X99" s="341"/>
      <c r="Y99" s="341"/>
      <c r="Z99" s="341"/>
      <c r="AA99" s="341"/>
      <c r="AB99" s="341"/>
      <c r="AC99" s="341"/>
      <c r="AD99" s="273"/>
      <c r="AE99" s="298"/>
      <c r="AF99" s="273"/>
      <c r="AG99" s="273"/>
      <c r="AH99" s="298"/>
      <c r="AI99" s="298"/>
      <c r="AJ99" s="312"/>
      <c r="AK99" s="29"/>
      <c r="AL99" s="29"/>
      <c r="AM99" s="29"/>
      <c r="AN99" s="46"/>
      <c r="AO99" s="41"/>
      <c r="AP99" s="41"/>
      <c r="AQ99" s="41"/>
      <c r="AR99" s="29"/>
    </row>
    <row r="100" spans="1:44" ht="12.75">
      <c r="A100" s="40"/>
      <c r="B100" s="45"/>
      <c r="C100" s="29"/>
      <c r="D100" s="29"/>
      <c r="E100" s="29"/>
      <c r="F100" s="29"/>
      <c r="G100" s="314"/>
      <c r="H100" s="314"/>
      <c r="I100" s="314"/>
      <c r="J100" s="314"/>
      <c r="K100" s="314"/>
      <c r="L100" s="314"/>
      <c r="M100" s="314"/>
      <c r="N100" s="314"/>
      <c r="O100" s="298"/>
      <c r="P100" s="29"/>
      <c r="Q100" s="29"/>
      <c r="R100" s="341"/>
      <c r="S100" s="341"/>
      <c r="T100" s="341"/>
      <c r="U100" s="341"/>
      <c r="V100" s="341"/>
      <c r="W100" s="341"/>
      <c r="X100" s="341"/>
      <c r="Y100" s="341"/>
      <c r="Z100" s="341"/>
      <c r="AA100" s="341"/>
      <c r="AB100" s="341"/>
      <c r="AC100" s="341"/>
      <c r="AD100" s="273"/>
      <c r="AE100" s="298"/>
      <c r="AF100" s="273"/>
      <c r="AG100" s="273"/>
      <c r="AH100" s="298"/>
      <c r="AI100" s="298"/>
      <c r="AJ100" s="312"/>
      <c r="AK100" s="29"/>
      <c r="AL100" s="29"/>
      <c r="AM100" s="29"/>
      <c r="AN100" s="46"/>
      <c r="AO100" s="41"/>
      <c r="AP100" s="41"/>
      <c r="AQ100" s="41"/>
      <c r="AR100" s="29"/>
    </row>
    <row r="101" spans="1:44" ht="12.75">
      <c r="A101" s="40"/>
      <c r="B101" s="45" t="s">
        <v>208</v>
      </c>
      <c r="C101" s="29"/>
      <c r="D101" s="29">
        <v>0.5</v>
      </c>
      <c r="E101" s="29">
        <v>0.5</v>
      </c>
      <c r="F101" s="29">
        <v>1</v>
      </c>
      <c r="G101" s="314">
        <v>99</v>
      </c>
      <c r="H101" s="314">
        <v>90</v>
      </c>
      <c r="I101" s="314"/>
      <c r="J101" s="314"/>
      <c r="K101" s="314"/>
      <c r="L101" s="314"/>
      <c r="M101" s="314"/>
      <c r="N101" s="314"/>
      <c r="O101" s="298"/>
      <c r="P101" s="29"/>
      <c r="Q101" s="29"/>
      <c r="R101" s="341"/>
      <c r="S101" s="341"/>
      <c r="T101" s="341"/>
      <c r="U101" s="341"/>
      <c r="V101" s="341"/>
      <c r="W101" s="341"/>
      <c r="X101" s="341"/>
      <c r="Y101" s="341"/>
      <c r="Z101" s="341"/>
      <c r="AA101" s="341"/>
      <c r="AB101" s="341"/>
      <c r="AC101" s="341"/>
      <c r="AD101" s="273"/>
      <c r="AE101" s="298">
        <f aca="true" t="shared" si="8" ref="AE101:AE135">AD101*I101/100</f>
        <v>0</v>
      </c>
      <c r="AF101" s="273"/>
      <c r="AG101" s="273"/>
      <c r="AH101" s="298">
        <f aca="true" t="shared" si="9" ref="AH101:AH120">M101-N101</f>
        <v>0</v>
      </c>
      <c r="AI101" s="298">
        <f aca="true" t="shared" si="10" ref="AI101:AI125">IF(M101=0,1,(O101+P101)/M101)</f>
        <v>1</v>
      </c>
      <c r="AJ101" s="312"/>
      <c r="AK101" s="29"/>
      <c r="AL101" s="29"/>
      <c r="AM101" s="29"/>
      <c r="AN101" s="46"/>
      <c r="AO101" s="41"/>
      <c r="AP101" s="41"/>
      <c r="AQ101" s="41"/>
      <c r="AR101" s="29"/>
    </row>
    <row r="102" spans="1:44" ht="12.75">
      <c r="A102" s="40"/>
      <c r="B102" s="45" t="s">
        <v>189</v>
      </c>
      <c r="C102" s="29"/>
      <c r="D102" s="29">
        <v>0.5</v>
      </c>
      <c r="E102" s="29">
        <v>0.5</v>
      </c>
      <c r="F102" s="29">
        <v>1</v>
      </c>
      <c r="G102" s="314">
        <v>95</v>
      </c>
      <c r="H102" s="314">
        <v>57.6</v>
      </c>
      <c r="I102" s="314">
        <v>4.32</v>
      </c>
      <c r="J102" s="314">
        <v>0.72</v>
      </c>
      <c r="K102" s="314">
        <v>0.88</v>
      </c>
      <c r="L102" s="314">
        <v>4.4</v>
      </c>
      <c r="M102" s="314">
        <v>1.24</v>
      </c>
      <c r="N102" s="314">
        <v>0.36</v>
      </c>
      <c r="O102" s="298">
        <f>L102-M102</f>
        <v>3.16</v>
      </c>
      <c r="P102" s="29">
        <v>0.2</v>
      </c>
      <c r="Q102" s="29">
        <v>24</v>
      </c>
      <c r="R102" s="341">
        <v>1</v>
      </c>
      <c r="S102" s="341">
        <v>0.13</v>
      </c>
      <c r="T102" s="341">
        <v>0.07</v>
      </c>
      <c r="U102" s="341">
        <v>0.18</v>
      </c>
      <c r="V102" s="341">
        <v>0.14</v>
      </c>
      <c r="W102" s="341">
        <v>0.06</v>
      </c>
      <c r="X102" s="341">
        <v>22.5</v>
      </c>
      <c r="Y102" s="341">
        <v>0.14</v>
      </c>
      <c r="Z102" s="341">
        <v>0.008</v>
      </c>
      <c r="AA102" s="341">
        <v>0.024</v>
      </c>
      <c r="AB102" s="341">
        <v>0.05</v>
      </c>
      <c r="AC102" s="341">
        <v>0.16</v>
      </c>
      <c r="AD102" s="273">
        <v>77</v>
      </c>
      <c r="AE102" s="298">
        <f t="shared" si="8"/>
        <v>3.3264000000000005</v>
      </c>
      <c r="AF102" s="273">
        <v>1236</v>
      </c>
      <c r="AG102" s="273">
        <v>1208</v>
      </c>
      <c r="AH102" s="298">
        <f t="shared" si="9"/>
        <v>0.88</v>
      </c>
      <c r="AI102" s="298">
        <f t="shared" si="10"/>
        <v>2.709677419354839</v>
      </c>
      <c r="AJ102" s="312">
        <f>(AE102/AF102)*10000</f>
        <v>26.912621359223305</v>
      </c>
      <c r="AK102" s="29"/>
      <c r="AL102" s="29"/>
      <c r="AM102" s="29"/>
      <c r="AN102" s="46"/>
      <c r="AO102" s="41"/>
      <c r="AP102" s="41"/>
      <c r="AQ102" s="41"/>
      <c r="AR102" s="29"/>
    </row>
    <row r="103" spans="1:44" ht="12.75">
      <c r="A103" s="40"/>
      <c r="B103" s="45" t="s">
        <v>190</v>
      </c>
      <c r="C103" s="29"/>
      <c r="D103" s="29"/>
      <c r="E103" s="29"/>
      <c r="F103" s="29">
        <v>1</v>
      </c>
      <c r="G103" s="314">
        <v>95</v>
      </c>
      <c r="H103" s="314">
        <v>95</v>
      </c>
      <c r="I103" s="314"/>
      <c r="J103" s="314"/>
      <c r="K103" s="314"/>
      <c r="L103" s="314"/>
      <c r="M103" s="314"/>
      <c r="N103" s="314"/>
      <c r="O103" s="298"/>
      <c r="P103" s="29"/>
      <c r="Q103" s="29"/>
      <c r="R103" s="341"/>
      <c r="S103" s="341"/>
      <c r="T103" s="341"/>
      <c r="U103" s="341"/>
      <c r="V103" s="341"/>
      <c r="W103" s="341"/>
      <c r="X103" s="341">
        <v>37.5</v>
      </c>
      <c r="Y103" s="341"/>
      <c r="Z103" s="341"/>
      <c r="AA103" s="341"/>
      <c r="AB103" s="341"/>
      <c r="AC103" s="341"/>
      <c r="AD103" s="273"/>
      <c r="AE103" s="298">
        <f t="shared" si="8"/>
        <v>0</v>
      </c>
      <c r="AF103" s="273"/>
      <c r="AG103" s="273"/>
      <c r="AH103" s="298">
        <f t="shared" si="9"/>
        <v>0</v>
      </c>
      <c r="AI103" s="298">
        <f t="shared" si="10"/>
        <v>1</v>
      </c>
      <c r="AJ103" s="312"/>
      <c r="AK103" s="29"/>
      <c r="AL103" s="29"/>
      <c r="AM103" s="29"/>
      <c r="AN103" s="46"/>
      <c r="AO103" s="41"/>
      <c r="AP103" s="41"/>
      <c r="AQ103" s="41"/>
      <c r="AR103" s="29"/>
    </row>
    <row r="104" spans="1:44" ht="12.75">
      <c r="A104" s="40"/>
      <c r="B104" s="45" t="s">
        <v>193</v>
      </c>
      <c r="C104" s="29"/>
      <c r="D104" s="29"/>
      <c r="E104" s="29">
        <v>3</v>
      </c>
      <c r="F104" s="29">
        <v>1</v>
      </c>
      <c r="G104" s="314">
        <v>95</v>
      </c>
      <c r="H104" s="314">
        <v>95</v>
      </c>
      <c r="I104" s="314"/>
      <c r="J104" s="314"/>
      <c r="K104" s="314"/>
      <c r="L104" s="314"/>
      <c r="M104" s="314"/>
      <c r="N104" s="314"/>
      <c r="O104" s="298"/>
      <c r="P104" s="29"/>
      <c r="Q104" s="29"/>
      <c r="R104" s="341"/>
      <c r="S104" s="341"/>
      <c r="T104" s="341"/>
      <c r="U104" s="341"/>
      <c r="V104" s="341"/>
      <c r="W104" s="341"/>
      <c r="X104" s="341">
        <v>23.5</v>
      </c>
      <c r="Y104" s="341">
        <v>17.5</v>
      </c>
      <c r="Z104" s="341"/>
      <c r="AA104" s="341"/>
      <c r="AB104" s="341"/>
      <c r="AC104" s="341"/>
      <c r="AD104" s="273"/>
      <c r="AE104" s="298">
        <f t="shared" si="8"/>
        <v>0</v>
      </c>
      <c r="AF104" s="273"/>
      <c r="AG104" s="273"/>
      <c r="AH104" s="298">
        <f t="shared" si="9"/>
        <v>0</v>
      </c>
      <c r="AI104" s="298">
        <f t="shared" si="10"/>
        <v>1</v>
      </c>
      <c r="AJ104" s="312"/>
      <c r="AK104" s="29"/>
      <c r="AL104" s="29"/>
      <c r="AM104" s="29"/>
      <c r="AN104" s="46"/>
      <c r="AO104" s="41"/>
      <c r="AP104" s="41"/>
      <c r="AQ104" s="41"/>
      <c r="AR104" s="29"/>
    </row>
    <row r="105" spans="1:44" ht="12.75">
      <c r="A105" s="40"/>
      <c r="B105" s="45" t="s">
        <v>194</v>
      </c>
      <c r="C105" s="29"/>
      <c r="D105" s="29"/>
      <c r="E105" s="29">
        <v>0.8</v>
      </c>
      <c r="F105" s="29">
        <v>1</v>
      </c>
      <c r="G105" s="314">
        <v>95</v>
      </c>
      <c r="H105" s="314">
        <v>95</v>
      </c>
      <c r="I105" s="314"/>
      <c r="J105" s="314"/>
      <c r="K105" s="314"/>
      <c r="L105" s="314"/>
      <c r="M105" s="314"/>
      <c r="N105" s="314"/>
      <c r="O105" s="298"/>
      <c r="P105" s="29"/>
      <c r="Q105" s="29"/>
      <c r="R105" s="341"/>
      <c r="S105" s="341"/>
      <c r="T105" s="341"/>
      <c r="U105" s="341"/>
      <c r="V105" s="341"/>
      <c r="W105" s="341"/>
      <c r="X105" s="341"/>
      <c r="Y105" s="341"/>
      <c r="Z105" s="341">
        <v>35.4</v>
      </c>
      <c r="AA105" s="341">
        <v>54.6</v>
      </c>
      <c r="AB105" s="341"/>
      <c r="AC105" s="341"/>
      <c r="AD105" s="273"/>
      <c r="AE105" s="298"/>
      <c r="AF105" s="273"/>
      <c r="AG105" s="273"/>
      <c r="AH105" s="298"/>
      <c r="AI105" s="298"/>
      <c r="AJ105" s="312"/>
      <c r="AK105" s="29"/>
      <c r="AL105" s="29"/>
      <c r="AM105" s="29"/>
      <c r="AN105" s="46"/>
      <c r="AO105" s="41"/>
      <c r="AP105" s="41"/>
      <c r="AQ105" s="41"/>
      <c r="AR105" s="29"/>
    </row>
    <row r="106" spans="1:44" ht="12.75">
      <c r="A106" s="40"/>
      <c r="B106" s="45"/>
      <c r="C106" s="29"/>
      <c r="D106" s="29"/>
      <c r="E106" s="29"/>
      <c r="F106" s="29"/>
      <c r="G106" s="314"/>
      <c r="H106" s="314"/>
      <c r="I106" s="314"/>
      <c r="J106" s="314"/>
      <c r="K106" s="314"/>
      <c r="L106" s="314"/>
      <c r="M106" s="314"/>
      <c r="N106" s="314"/>
      <c r="O106" s="298"/>
      <c r="P106" s="29"/>
      <c r="Q106" s="29"/>
      <c r="R106" s="341"/>
      <c r="S106" s="341"/>
      <c r="T106" s="341"/>
      <c r="U106" s="341"/>
      <c r="V106" s="341"/>
      <c r="W106" s="341"/>
      <c r="X106" s="341"/>
      <c r="Y106" s="341"/>
      <c r="Z106" s="341"/>
      <c r="AA106" s="341"/>
      <c r="AB106" s="341"/>
      <c r="AC106" s="341"/>
      <c r="AD106" s="273"/>
      <c r="AE106" s="298"/>
      <c r="AF106" s="273"/>
      <c r="AG106" s="273"/>
      <c r="AH106" s="298"/>
      <c r="AI106" s="298"/>
      <c r="AJ106" s="312"/>
      <c r="AK106" s="29"/>
      <c r="AL106" s="29"/>
      <c r="AM106" s="29"/>
      <c r="AN106" s="46"/>
      <c r="AO106" s="41"/>
      <c r="AP106" s="41"/>
      <c r="AQ106" s="41"/>
      <c r="AR106" s="29"/>
    </row>
    <row r="107" spans="1:43" ht="12.75">
      <c r="A107" s="40"/>
      <c r="B107" s="45"/>
      <c r="C107" s="29"/>
      <c r="D107" s="29"/>
      <c r="E107" s="29"/>
      <c r="F107" s="29"/>
      <c r="G107" s="314"/>
      <c r="H107" s="314"/>
      <c r="I107" s="314"/>
      <c r="J107" s="314"/>
      <c r="K107" s="314"/>
      <c r="L107" s="314"/>
      <c r="M107" s="314"/>
      <c r="N107" s="314"/>
      <c r="O107" s="285"/>
      <c r="P107" s="29"/>
      <c r="Q107" s="29"/>
      <c r="R107" s="341"/>
      <c r="S107" s="341"/>
      <c r="T107" s="341"/>
      <c r="U107" s="341"/>
      <c r="V107" s="341"/>
      <c r="W107" s="341"/>
      <c r="X107" s="341"/>
      <c r="Y107" s="341"/>
      <c r="Z107" s="341"/>
      <c r="AA107" s="341"/>
      <c r="AB107" s="341"/>
      <c r="AC107" s="341"/>
      <c r="AD107" s="273"/>
      <c r="AE107" s="298"/>
      <c r="AF107" s="273"/>
      <c r="AG107" s="273"/>
      <c r="AH107" s="298"/>
      <c r="AI107" s="298"/>
      <c r="AJ107" s="312"/>
      <c r="AK107" s="29"/>
      <c r="AL107" s="29"/>
      <c r="AM107" s="29"/>
      <c r="AN107" s="46"/>
      <c r="AO107" s="41"/>
      <c r="AP107" s="41"/>
      <c r="AQ107" s="41"/>
    </row>
    <row r="108" spans="1:43" ht="12.75">
      <c r="A108" s="40"/>
      <c r="B108" s="45" t="s">
        <v>191</v>
      </c>
      <c r="C108" s="29"/>
      <c r="D108" s="29"/>
      <c r="E108" s="29">
        <v>0.2</v>
      </c>
      <c r="F108" s="29">
        <v>1</v>
      </c>
      <c r="G108" s="314">
        <v>98</v>
      </c>
      <c r="H108" s="314">
        <v>0.05</v>
      </c>
      <c r="I108" s="314">
        <v>95.6</v>
      </c>
      <c r="J108" s="314"/>
      <c r="K108" s="314"/>
      <c r="L108" s="314"/>
      <c r="M108" s="314"/>
      <c r="N108" s="314"/>
      <c r="O108" s="285"/>
      <c r="Q108" s="29"/>
      <c r="R108" s="341"/>
      <c r="S108" s="341">
        <v>78.4</v>
      </c>
      <c r="T108" s="341"/>
      <c r="U108" s="341"/>
      <c r="V108" s="341"/>
      <c r="W108" s="341"/>
      <c r="X108" s="341">
        <v>0.04</v>
      </c>
      <c r="Y108" s="341"/>
      <c r="Z108" s="341"/>
      <c r="AA108" s="341">
        <v>19.4</v>
      </c>
      <c r="AB108" s="341"/>
      <c r="AC108" s="341"/>
      <c r="AD108" s="273">
        <v>82</v>
      </c>
      <c r="AE108" s="298">
        <f t="shared" si="8"/>
        <v>78.392</v>
      </c>
      <c r="AF108" s="273">
        <v>4970</v>
      </c>
      <c r="AG108" s="273"/>
      <c r="AH108" s="298">
        <f t="shared" si="9"/>
        <v>0</v>
      </c>
      <c r="AI108" s="298">
        <f t="shared" si="10"/>
        <v>1</v>
      </c>
      <c r="AJ108" s="312">
        <f aca="true" t="shared" si="11" ref="AJ108:AJ135">(AE108/AF108)*10000</f>
        <v>157.73038229376257</v>
      </c>
      <c r="AK108" s="29"/>
      <c r="AL108" s="29"/>
      <c r="AM108" s="29"/>
      <c r="AN108" s="46"/>
      <c r="AO108" s="41"/>
      <c r="AP108" s="41"/>
      <c r="AQ108" s="41"/>
    </row>
    <row r="109" spans="1:43" ht="12.75">
      <c r="A109" s="40"/>
      <c r="B109" s="45" t="s">
        <v>192</v>
      </c>
      <c r="C109" s="29"/>
      <c r="D109" s="29"/>
      <c r="E109" s="29">
        <v>0.2</v>
      </c>
      <c r="F109" s="29">
        <v>1</v>
      </c>
      <c r="G109" s="314">
        <v>99</v>
      </c>
      <c r="H109" s="314">
        <v>0.2</v>
      </c>
      <c r="I109" s="314">
        <v>58.7</v>
      </c>
      <c r="J109" s="314"/>
      <c r="K109" s="314"/>
      <c r="L109" s="314"/>
      <c r="M109" s="314"/>
      <c r="N109" s="314"/>
      <c r="O109" s="285"/>
      <c r="Q109" s="29"/>
      <c r="R109" s="341"/>
      <c r="S109" s="341"/>
      <c r="T109" s="341">
        <v>99</v>
      </c>
      <c r="U109" s="341">
        <v>99</v>
      </c>
      <c r="V109" s="341"/>
      <c r="W109" s="341"/>
      <c r="X109" s="341">
        <v>0.02</v>
      </c>
      <c r="Y109" s="341"/>
      <c r="Z109" s="341"/>
      <c r="AA109" s="341"/>
      <c r="AB109" s="341"/>
      <c r="AC109" s="341"/>
      <c r="AD109" s="273"/>
      <c r="AE109" s="298">
        <v>99</v>
      </c>
      <c r="AF109" s="273">
        <v>5750</v>
      </c>
      <c r="AG109" s="273"/>
      <c r="AH109" s="298">
        <f t="shared" si="9"/>
        <v>0</v>
      </c>
      <c r="AI109" s="298">
        <f t="shared" si="10"/>
        <v>1</v>
      </c>
      <c r="AJ109" s="312">
        <f t="shared" si="11"/>
        <v>172.17391304347828</v>
      </c>
      <c r="AK109" s="29"/>
      <c r="AL109" s="29"/>
      <c r="AM109" s="29"/>
      <c r="AN109" s="46"/>
      <c r="AO109" s="41"/>
      <c r="AP109" s="41"/>
      <c r="AQ109" s="41"/>
    </row>
    <row r="110" spans="1:43" ht="12.75">
      <c r="A110" s="40"/>
      <c r="B110" s="45"/>
      <c r="C110" s="29"/>
      <c r="D110" s="29"/>
      <c r="E110" s="29"/>
      <c r="F110" s="29"/>
      <c r="G110" s="314"/>
      <c r="H110" s="314"/>
      <c r="I110" s="314"/>
      <c r="J110" s="314"/>
      <c r="K110" s="314"/>
      <c r="L110" s="314"/>
      <c r="M110" s="314"/>
      <c r="N110" s="314"/>
      <c r="O110" s="285"/>
      <c r="Q110" s="29"/>
      <c r="R110" s="341"/>
      <c r="S110" s="341"/>
      <c r="T110" s="341"/>
      <c r="U110" s="341"/>
      <c r="V110" s="341"/>
      <c r="W110" s="341"/>
      <c r="X110" s="341"/>
      <c r="Y110" s="341"/>
      <c r="Z110" s="341"/>
      <c r="AA110" s="341"/>
      <c r="AB110" s="341"/>
      <c r="AC110" s="341"/>
      <c r="AD110" s="29"/>
      <c r="AE110" s="298"/>
      <c r="AF110" s="273"/>
      <c r="AG110" s="273"/>
      <c r="AH110" s="298"/>
      <c r="AI110" s="298"/>
      <c r="AJ110" s="312"/>
      <c r="AK110" s="29"/>
      <c r="AL110" s="29"/>
      <c r="AM110" s="29"/>
      <c r="AN110" s="46"/>
      <c r="AO110" s="41"/>
      <c r="AP110" s="41"/>
      <c r="AQ110" s="41"/>
    </row>
    <row r="111" spans="1:43" ht="12.75">
      <c r="A111" s="40"/>
      <c r="B111" s="45"/>
      <c r="C111" s="29"/>
      <c r="D111" s="29"/>
      <c r="E111" s="29"/>
      <c r="F111" s="29"/>
      <c r="G111" s="314"/>
      <c r="H111" s="314"/>
      <c r="I111" s="314"/>
      <c r="J111" s="314"/>
      <c r="K111" s="314"/>
      <c r="L111" s="314"/>
      <c r="M111" s="314"/>
      <c r="N111" s="314"/>
      <c r="O111" s="285"/>
      <c r="Q111" s="29"/>
      <c r="R111" s="341"/>
      <c r="S111" s="341"/>
      <c r="T111" s="341"/>
      <c r="U111" s="341"/>
      <c r="V111" s="341"/>
      <c r="W111" s="341"/>
      <c r="X111" s="341"/>
      <c r="Y111" s="341"/>
      <c r="Z111" s="341"/>
      <c r="AA111" s="341"/>
      <c r="AB111" s="341"/>
      <c r="AC111" s="341"/>
      <c r="AD111" s="29"/>
      <c r="AE111" s="298">
        <f t="shared" si="8"/>
        <v>0</v>
      </c>
      <c r="AF111" s="273"/>
      <c r="AG111" s="273"/>
      <c r="AH111" s="298">
        <f t="shared" si="9"/>
        <v>0</v>
      </c>
      <c r="AI111" s="298">
        <f t="shared" si="10"/>
        <v>1</v>
      </c>
      <c r="AJ111" s="312" t="e">
        <f t="shared" si="11"/>
        <v>#DIV/0!</v>
      </c>
      <c r="AK111" s="29"/>
      <c r="AL111" s="29"/>
      <c r="AM111" s="29"/>
      <c r="AN111" s="46"/>
      <c r="AO111" s="41"/>
      <c r="AP111" s="41"/>
      <c r="AQ111" s="41"/>
    </row>
    <row r="112" spans="1:43" ht="12.75">
      <c r="A112" s="40"/>
      <c r="B112" s="45"/>
      <c r="C112" s="29"/>
      <c r="D112" s="29"/>
      <c r="E112" s="29"/>
      <c r="F112" s="29"/>
      <c r="G112" s="314"/>
      <c r="H112" s="314"/>
      <c r="I112" s="314"/>
      <c r="J112" s="314"/>
      <c r="K112" s="314"/>
      <c r="L112" s="314"/>
      <c r="M112" s="314"/>
      <c r="N112" s="314"/>
      <c r="O112" s="285"/>
      <c r="Q112" s="29"/>
      <c r="R112" s="341"/>
      <c r="S112" s="341"/>
      <c r="T112" s="341"/>
      <c r="U112" s="341"/>
      <c r="V112" s="341"/>
      <c r="W112" s="341"/>
      <c r="X112" s="341"/>
      <c r="Y112" s="341"/>
      <c r="Z112" s="341"/>
      <c r="AA112" s="341"/>
      <c r="AB112" s="341"/>
      <c r="AC112" s="341"/>
      <c r="AD112" s="29"/>
      <c r="AE112" s="298">
        <f t="shared" si="8"/>
        <v>0</v>
      </c>
      <c r="AF112" s="273"/>
      <c r="AG112" s="273"/>
      <c r="AH112" s="298">
        <f t="shared" si="9"/>
        <v>0</v>
      </c>
      <c r="AI112" s="298">
        <f t="shared" si="10"/>
        <v>1</v>
      </c>
      <c r="AJ112" s="312" t="e">
        <f t="shared" si="11"/>
        <v>#DIV/0!</v>
      </c>
      <c r="AK112" s="29"/>
      <c r="AL112" s="29"/>
      <c r="AM112" s="29"/>
      <c r="AN112" s="46"/>
      <c r="AO112" s="41"/>
      <c r="AP112" s="41"/>
      <c r="AQ112" s="41"/>
    </row>
    <row r="113" spans="1:43" ht="12.75">
      <c r="A113" s="40"/>
      <c r="B113" s="45"/>
      <c r="C113" s="29"/>
      <c r="D113" s="29"/>
      <c r="E113" s="29"/>
      <c r="F113" s="29"/>
      <c r="G113" s="314"/>
      <c r="H113" s="314"/>
      <c r="I113" s="314"/>
      <c r="J113" s="314"/>
      <c r="K113" s="314"/>
      <c r="L113" s="314"/>
      <c r="M113" s="314"/>
      <c r="N113" s="314"/>
      <c r="O113" s="285"/>
      <c r="Q113" s="29"/>
      <c r="R113" s="341"/>
      <c r="S113" s="341"/>
      <c r="T113" s="341"/>
      <c r="U113" s="341"/>
      <c r="V113" s="341"/>
      <c r="W113" s="341"/>
      <c r="X113" s="341"/>
      <c r="Y113" s="341"/>
      <c r="Z113" s="341"/>
      <c r="AA113" s="341"/>
      <c r="AB113" s="341"/>
      <c r="AC113" s="341"/>
      <c r="AD113" s="29"/>
      <c r="AE113" s="298">
        <f t="shared" si="8"/>
        <v>0</v>
      </c>
      <c r="AF113" s="273"/>
      <c r="AG113" s="273"/>
      <c r="AH113" s="298">
        <f t="shared" si="9"/>
        <v>0</v>
      </c>
      <c r="AI113" s="298">
        <f t="shared" si="10"/>
        <v>1</v>
      </c>
      <c r="AJ113" s="312" t="e">
        <f t="shared" si="11"/>
        <v>#DIV/0!</v>
      </c>
      <c r="AK113" s="29"/>
      <c r="AL113" s="29"/>
      <c r="AM113" s="29"/>
      <c r="AN113" s="46"/>
      <c r="AO113" s="41"/>
      <c r="AP113" s="41"/>
      <c r="AQ113" s="41"/>
    </row>
    <row r="114" spans="1:43" ht="12.75">
      <c r="A114" s="40"/>
      <c r="B114" s="45"/>
      <c r="C114" s="29"/>
      <c r="D114" s="29"/>
      <c r="E114" s="29"/>
      <c r="F114" s="29"/>
      <c r="G114" s="314"/>
      <c r="H114" s="314"/>
      <c r="I114" s="314"/>
      <c r="J114" s="314"/>
      <c r="K114" s="314"/>
      <c r="L114" s="314"/>
      <c r="M114" s="314"/>
      <c r="N114" s="314"/>
      <c r="O114" s="285"/>
      <c r="Q114" s="29"/>
      <c r="R114" s="341"/>
      <c r="S114" s="341"/>
      <c r="T114" s="341"/>
      <c r="U114" s="341"/>
      <c r="V114" s="341"/>
      <c r="W114" s="341"/>
      <c r="X114" s="341"/>
      <c r="Y114" s="341"/>
      <c r="Z114" s="341"/>
      <c r="AA114" s="341"/>
      <c r="AB114" s="341"/>
      <c r="AC114" s="341"/>
      <c r="AD114" s="29"/>
      <c r="AE114" s="298">
        <f t="shared" si="8"/>
        <v>0</v>
      </c>
      <c r="AF114" s="273"/>
      <c r="AG114" s="273"/>
      <c r="AH114" s="298">
        <f t="shared" si="9"/>
        <v>0</v>
      </c>
      <c r="AI114" s="298">
        <f t="shared" si="10"/>
        <v>1</v>
      </c>
      <c r="AJ114" s="312" t="e">
        <f t="shared" si="11"/>
        <v>#DIV/0!</v>
      </c>
      <c r="AK114" s="29"/>
      <c r="AL114" s="29"/>
      <c r="AM114" s="29"/>
      <c r="AN114" s="46"/>
      <c r="AO114" s="41"/>
      <c r="AP114" s="41"/>
      <c r="AQ114" s="41"/>
    </row>
    <row r="115" spans="1:43" ht="12.75">
      <c r="A115" s="40"/>
      <c r="B115" s="45"/>
      <c r="C115" s="29"/>
      <c r="D115" s="29"/>
      <c r="E115" s="29"/>
      <c r="F115" s="29"/>
      <c r="G115" s="314"/>
      <c r="H115" s="314"/>
      <c r="I115" s="314"/>
      <c r="J115" s="314"/>
      <c r="K115" s="314"/>
      <c r="L115" s="314"/>
      <c r="M115" s="314"/>
      <c r="N115" s="314"/>
      <c r="O115" s="285"/>
      <c r="Q115" s="29"/>
      <c r="R115" s="341"/>
      <c r="S115" s="341"/>
      <c r="T115" s="341"/>
      <c r="U115" s="341"/>
      <c r="V115" s="341"/>
      <c r="W115" s="341"/>
      <c r="X115" s="341"/>
      <c r="Y115" s="341"/>
      <c r="Z115" s="341"/>
      <c r="AA115" s="341"/>
      <c r="AB115" s="341"/>
      <c r="AC115" s="341"/>
      <c r="AD115" s="29"/>
      <c r="AE115" s="298">
        <f t="shared" si="8"/>
        <v>0</v>
      </c>
      <c r="AF115" s="273"/>
      <c r="AG115" s="273"/>
      <c r="AH115" s="298">
        <f t="shared" si="9"/>
        <v>0</v>
      </c>
      <c r="AI115" s="298">
        <f t="shared" si="10"/>
        <v>1</v>
      </c>
      <c r="AJ115" s="312" t="e">
        <f t="shared" si="11"/>
        <v>#DIV/0!</v>
      </c>
      <c r="AK115" s="29"/>
      <c r="AL115" s="29"/>
      <c r="AM115" s="29"/>
      <c r="AN115" s="46"/>
      <c r="AO115" s="41"/>
      <c r="AP115" s="41"/>
      <c r="AQ115" s="41"/>
    </row>
    <row r="116" spans="1:43" ht="12.75">
      <c r="A116" s="40"/>
      <c r="B116" s="45"/>
      <c r="C116" s="29"/>
      <c r="D116" s="29"/>
      <c r="E116" s="29"/>
      <c r="F116" s="29"/>
      <c r="G116" s="314"/>
      <c r="H116" s="314"/>
      <c r="I116" s="314"/>
      <c r="J116" s="314"/>
      <c r="K116" s="314"/>
      <c r="L116" s="314"/>
      <c r="M116" s="314"/>
      <c r="N116" s="314"/>
      <c r="O116" s="285"/>
      <c r="Q116" s="29"/>
      <c r="R116" s="341"/>
      <c r="S116" s="341"/>
      <c r="T116" s="341"/>
      <c r="U116" s="341"/>
      <c r="V116" s="341"/>
      <c r="W116" s="341"/>
      <c r="X116" s="341"/>
      <c r="Y116" s="341"/>
      <c r="Z116" s="341"/>
      <c r="AA116" s="341"/>
      <c r="AB116" s="341"/>
      <c r="AC116" s="341"/>
      <c r="AD116" s="29"/>
      <c r="AE116" s="298">
        <f t="shared" si="8"/>
        <v>0</v>
      </c>
      <c r="AF116" s="273"/>
      <c r="AG116" s="273"/>
      <c r="AH116" s="298">
        <f t="shared" si="9"/>
        <v>0</v>
      </c>
      <c r="AI116" s="298">
        <f>IF(M116=0,1,(O116+P116)/M116)</f>
        <v>1</v>
      </c>
      <c r="AJ116" s="312" t="e">
        <f t="shared" si="11"/>
        <v>#DIV/0!</v>
      </c>
      <c r="AK116" s="29"/>
      <c r="AL116" s="29"/>
      <c r="AM116" s="29"/>
      <c r="AN116" s="46"/>
      <c r="AO116" s="41"/>
      <c r="AP116" s="41"/>
      <c r="AQ116" s="41"/>
    </row>
    <row r="117" spans="1:43" ht="12.75">
      <c r="A117" s="40"/>
      <c r="B117" s="45"/>
      <c r="C117" s="29"/>
      <c r="D117" s="29"/>
      <c r="E117" s="29"/>
      <c r="F117" s="29"/>
      <c r="G117" s="314"/>
      <c r="H117" s="314"/>
      <c r="I117" s="314"/>
      <c r="J117" s="314"/>
      <c r="K117" s="314"/>
      <c r="L117" s="314"/>
      <c r="M117" s="314"/>
      <c r="N117" s="314"/>
      <c r="O117" s="285"/>
      <c r="Q117" s="29"/>
      <c r="R117" s="341"/>
      <c r="S117" s="341"/>
      <c r="T117" s="341"/>
      <c r="U117" s="341"/>
      <c r="V117" s="341"/>
      <c r="W117" s="341"/>
      <c r="X117" s="341"/>
      <c r="Y117" s="341"/>
      <c r="Z117" s="341"/>
      <c r="AA117" s="341"/>
      <c r="AB117" s="341"/>
      <c r="AC117" s="341"/>
      <c r="AD117" s="29"/>
      <c r="AE117" s="298">
        <f t="shared" si="8"/>
        <v>0</v>
      </c>
      <c r="AF117" s="273"/>
      <c r="AG117" s="273"/>
      <c r="AH117" s="298">
        <f t="shared" si="9"/>
        <v>0</v>
      </c>
      <c r="AI117" s="298">
        <f t="shared" si="10"/>
        <v>1</v>
      </c>
      <c r="AJ117" s="312" t="e">
        <f t="shared" si="11"/>
        <v>#DIV/0!</v>
      </c>
      <c r="AK117" s="29"/>
      <c r="AL117" s="29"/>
      <c r="AM117" s="29"/>
      <c r="AN117" s="46"/>
      <c r="AO117" s="41"/>
      <c r="AP117" s="41"/>
      <c r="AQ117" s="41"/>
    </row>
    <row r="118" spans="1:43" ht="12.75">
      <c r="A118" s="40"/>
      <c r="B118" s="45"/>
      <c r="C118" s="29"/>
      <c r="D118" s="29"/>
      <c r="E118" s="29"/>
      <c r="F118" s="29"/>
      <c r="G118" s="314"/>
      <c r="H118" s="314"/>
      <c r="I118" s="314"/>
      <c r="J118" s="314"/>
      <c r="K118" s="314"/>
      <c r="L118" s="314"/>
      <c r="M118" s="314"/>
      <c r="N118" s="314"/>
      <c r="O118" s="285"/>
      <c r="Q118" s="29"/>
      <c r="R118" s="341"/>
      <c r="S118" s="341"/>
      <c r="T118" s="341"/>
      <c r="U118" s="341"/>
      <c r="V118" s="341"/>
      <c r="W118" s="341"/>
      <c r="X118" s="341"/>
      <c r="Y118" s="341"/>
      <c r="Z118" s="341"/>
      <c r="AA118" s="341"/>
      <c r="AB118" s="341"/>
      <c r="AC118" s="341"/>
      <c r="AD118" s="29"/>
      <c r="AE118" s="298">
        <f t="shared" si="8"/>
        <v>0</v>
      </c>
      <c r="AF118" s="273"/>
      <c r="AG118" s="273"/>
      <c r="AH118" s="298">
        <f t="shared" si="9"/>
        <v>0</v>
      </c>
      <c r="AI118" s="298">
        <f t="shared" si="10"/>
        <v>1</v>
      </c>
      <c r="AJ118" s="312" t="e">
        <f t="shared" si="11"/>
        <v>#DIV/0!</v>
      </c>
      <c r="AK118" s="29"/>
      <c r="AL118" s="29"/>
      <c r="AM118" s="29"/>
      <c r="AN118" s="46"/>
      <c r="AO118" s="41"/>
      <c r="AP118" s="41"/>
      <c r="AQ118" s="41"/>
    </row>
    <row r="119" spans="1:43" ht="12.75">
      <c r="A119" s="40"/>
      <c r="B119" s="45"/>
      <c r="C119" s="29"/>
      <c r="D119" s="29"/>
      <c r="E119" s="29"/>
      <c r="F119" s="29"/>
      <c r="G119" s="314"/>
      <c r="H119" s="314"/>
      <c r="I119" s="314"/>
      <c r="J119" s="314"/>
      <c r="K119" s="314"/>
      <c r="L119" s="314"/>
      <c r="M119" s="314"/>
      <c r="N119" s="314"/>
      <c r="O119" s="285"/>
      <c r="Q119" s="29"/>
      <c r="R119" s="341"/>
      <c r="S119" s="341"/>
      <c r="T119" s="341"/>
      <c r="U119" s="341"/>
      <c r="V119" s="341"/>
      <c r="W119" s="341"/>
      <c r="X119" s="341"/>
      <c r="Y119" s="341"/>
      <c r="Z119" s="341"/>
      <c r="AA119" s="341"/>
      <c r="AB119" s="341"/>
      <c r="AC119" s="341"/>
      <c r="AD119" s="29"/>
      <c r="AE119" s="298">
        <f t="shared" si="8"/>
        <v>0</v>
      </c>
      <c r="AF119" s="273"/>
      <c r="AG119" s="273"/>
      <c r="AH119" s="298">
        <f t="shared" si="9"/>
        <v>0</v>
      </c>
      <c r="AI119" s="298">
        <f t="shared" si="10"/>
        <v>1</v>
      </c>
      <c r="AJ119" s="312" t="e">
        <f t="shared" si="11"/>
        <v>#DIV/0!</v>
      </c>
      <c r="AK119" s="29"/>
      <c r="AL119" s="29"/>
      <c r="AM119" s="29"/>
      <c r="AN119" s="46"/>
      <c r="AO119" s="41"/>
      <c r="AP119" s="41"/>
      <c r="AQ119" s="41"/>
    </row>
    <row r="120" spans="1:43" ht="12.75">
      <c r="A120" s="40"/>
      <c r="B120" s="45"/>
      <c r="C120" s="29"/>
      <c r="D120" s="29"/>
      <c r="E120" s="29"/>
      <c r="F120" s="29"/>
      <c r="G120" s="29"/>
      <c r="H120" s="29"/>
      <c r="I120" s="29"/>
      <c r="J120" s="29"/>
      <c r="K120" s="29"/>
      <c r="L120" s="29"/>
      <c r="M120" s="29"/>
      <c r="N120" s="29"/>
      <c r="O120" s="285"/>
      <c r="Q120" s="29"/>
      <c r="R120" s="341"/>
      <c r="S120" s="341"/>
      <c r="T120" s="341"/>
      <c r="U120" s="341"/>
      <c r="V120" s="341"/>
      <c r="W120" s="341"/>
      <c r="X120" s="341"/>
      <c r="Y120" s="341"/>
      <c r="Z120" s="341"/>
      <c r="AA120" s="341"/>
      <c r="AB120" s="341"/>
      <c r="AC120" s="341"/>
      <c r="AD120" s="29"/>
      <c r="AE120" s="298">
        <f t="shared" si="8"/>
        <v>0</v>
      </c>
      <c r="AF120" s="273"/>
      <c r="AG120" s="273"/>
      <c r="AH120" s="298">
        <f t="shared" si="9"/>
        <v>0</v>
      </c>
      <c r="AI120" s="298">
        <f t="shared" si="10"/>
        <v>1</v>
      </c>
      <c r="AJ120" s="312" t="e">
        <f t="shared" si="11"/>
        <v>#DIV/0!</v>
      </c>
      <c r="AK120" s="29"/>
      <c r="AL120" s="29"/>
      <c r="AM120" s="29"/>
      <c r="AN120" s="46"/>
      <c r="AO120" s="41"/>
      <c r="AP120" s="41"/>
      <c r="AQ120" s="41"/>
    </row>
    <row r="121" spans="1:43" ht="12.75">
      <c r="A121" s="40"/>
      <c r="B121" s="45"/>
      <c r="C121" s="29"/>
      <c r="D121" s="29"/>
      <c r="E121" s="29"/>
      <c r="F121" s="29"/>
      <c r="G121" s="29"/>
      <c r="H121" s="29"/>
      <c r="I121" s="29"/>
      <c r="J121" s="29"/>
      <c r="K121" s="29"/>
      <c r="L121" s="29"/>
      <c r="M121" s="29"/>
      <c r="N121" s="29"/>
      <c r="O121" s="285"/>
      <c r="Q121" s="29"/>
      <c r="R121" s="341"/>
      <c r="S121" s="341"/>
      <c r="T121" s="341"/>
      <c r="U121" s="341"/>
      <c r="V121" s="341"/>
      <c r="W121" s="341"/>
      <c r="X121" s="341"/>
      <c r="Y121" s="341"/>
      <c r="Z121" s="341"/>
      <c r="AA121" s="341"/>
      <c r="AB121" s="341"/>
      <c r="AC121" s="341"/>
      <c r="AD121" s="29"/>
      <c r="AE121" s="298">
        <f t="shared" si="8"/>
        <v>0</v>
      </c>
      <c r="AF121" s="273"/>
      <c r="AG121" s="273"/>
      <c r="AH121" s="298">
        <f aca="true" t="shared" si="12" ref="AH121:AH135">M121-N121</f>
        <v>0</v>
      </c>
      <c r="AI121" s="298">
        <f t="shared" si="10"/>
        <v>1</v>
      </c>
      <c r="AJ121" s="312" t="e">
        <f t="shared" si="11"/>
        <v>#DIV/0!</v>
      </c>
      <c r="AK121" s="29"/>
      <c r="AL121" s="29"/>
      <c r="AM121" s="29"/>
      <c r="AN121" s="46"/>
      <c r="AO121" s="41"/>
      <c r="AP121" s="41"/>
      <c r="AQ121" s="41"/>
    </row>
    <row r="122" spans="1:43" ht="12.75">
      <c r="A122" s="40"/>
      <c r="B122" s="45"/>
      <c r="C122" s="29"/>
      <c r="D122" s="29"/>
      <c r="E122" s="29"/>
      <c r="F122" s="29"/>
      <c r="G122" s="29"/>
      <c r="H122" s="29"/>
      <c r="I122" s="29"/>
      <c r="J122" s="29"/>
      <c r="K122" s="29"/>
      <c r="L122" s="29"/>
      <c r="M122" s="29"/>
      <c r="N122" s="29"/>
      <c r="O122" s="285"/>
      <c r="Q122" s="29"/>
      <c r="R122" s="341"/>
      <c r="S122" s="341"/>
      <c r="T122" s="341"/>
      <c r="U122" s="341"/>
      <c r="V122" s="341"/>
      <c r="W122" s="341"/>
      <c r="X122" s="341"/>
      <c r="Y122" s="341"/>
      <c r="Z122" s="341"/>
      <c r="AA122" s="341"/>
      <c r="AB122" s="341"/>
      <c r="AC122" s="341"/>
      <c r="AD122" s="29"/>
      <c r="AE122" s="298">
        <f t="shared" si="8"/>
        <v>0</v>
      </c>
      <c r="AF122" s="273"/>
      <c r="AG122" s="273"/>
      <c r="AH122" s="298">
        <f t="shared" si="12"/>
        <v>0</v>
      </c>
      <c r="AI122" s="298">
        <f t="shared" si="10"/>
        <v>1</v>
      </c>
      <c r="AJ122" s="312" t="e">
        <f t="shared" si="11"/>
        <v>#DIV/0!</v>
      </c>
      <c r="AK122" s="29"/>
      <c r="AL122" s="29"/>
      <c r="AM122" s="29"/>
      <c r="AN122" s="46"/>
      <c r="AO122" s="41"/>
      <c r="AP122" s="41"/>
      <c r="AQ122" s="41"/>
    </row>
    <row r="123" spans="1:43" ht="12.75">
      <c r="A123" s="40"/>
      <c r="B123" s="45"/>
      <c r="C123" s="29"/>
      <c r="D123" s="29"/>
      <c r="E123" s="29"/>
      <c r="F123" s="29"/>
      <c r="G123" s="29"/>
      <c r="H123" s="29"/>
      <c r="I123" s="29"/>
      <c r="J123" s="29"/>
      <c r="K123" s="29"/>
      <c r="L123" s="29"/>
      <c r="M123" s="29"/>
      <c r="N123" s="29"/>
      <c r="O123" s="285"/>
      <c r="Q123" s="29"/>
      <c r="R123" s="341"/>
      <c r="S123" s="341"/>
      <c r="T123" s="341"/>
      <c r="U123" s="341"/>
      <c r="V123" s="341"/>
      <c r="W123" s="341"/>
      <c r="X123" s="341"/>
      <c r="Y123" s="341"/>
      <c r="Z123" s="341"/>
      <c r="AA123" s="341"/>
      <c r="AB123" s="341"/>
      <c r="AC123" s="341"/>
      <c r="AD123" s="29"/>
      <c r="AE123" s="298">
        <f t="shared" si="8"/>
        <v>0</v>
      </c>
      <c r="AF123" s="273"/>
      <c r="AG123" s="273"/>
      <c r="AH123" s="298">
        <f t="shared" si="12"/>
        <v>0</v>
      </c>
      <c r="AI123" s="298">
        <f t="shared" si="10"/>
        <v>1</v>
      </c>
      <c r="AJ123" s="312" t="e">
        <f t="shared" si="11"/>
        <v>#DIV/0!</v>
      </c>
      <c r="AK123" s="29"/>
      <c r="AL123" s="29"/>
      <c r="AM123" s="29"/>
      <c r="AN123" s="46"/>
      <c r="AO123" s="41"/>
      <c r="AP123" s="41"/>
      <c r="AQ123" s="41"/>
    </row>
    <row r="124" spans="1:43" ht="12.75">
      <c r="A124" s="40"/>
      <c r="B124" s="45"/>
      <c r="C124" s="29"/>
      <c r="D124" s="29"/>
      <c r="E124" s="29"/>
      <c r="F124" s="29"/>
      <c r="G124" s="29"/>
      <c r="H124" s="29"/>
      <c r="I124" s="29"/>
      <c r="J124" s="29"/>
      <c r="K124" s="29"/>
      <c r="L124" s="29"/>
      <c r="M124" s="29"/>
      <c r="N124" s="29"/>
      <c r="O124" s="285"/>
      <c r="Q124" s="29"/>
      <c r="R124" s="341"/>
      <c r="S124" s="341"/>
      <c r="T124" s="341"/>
      <c r="U124" s="341"/>
      <c r="V124" s="341"/>
      <c r="W124" s="341"/>
      <c r="X124" s="341"/>
      <c r="Y124" s="341"/>
      <c r="Z124" s="341"/>
      <c r="AA124" s="341"/>
      <c r="AB124" s="341"/>
      <c r="AC124" s="341"/>
      <c r="AD124" s="29"/>
      <c r="AE124" s="298">
        <f t="shared" si="8"/>
        <v>0</v>
      </c>
      <c r="AF124" s="273"/>
      <c r="AG124" s="273"/>
      <c r="AH124" s="298">
        <f t="shared" si="12"/>
        <v>0</v>
      </c>
      <c r="AI124" s="298">
        <f t="shared" si="10"/>
        <v>1</v>
      </c>
      <c r="AJ124" s="312" t="e">
        <f t="shared" si="11"/>
        <v>#DIV/0!</v>
      </c>
      <c r="AK124" s="29"/>
      <c r="AL124" s="29"/>
      <c r="AM124" s="29"/>
      <c r="AN124" s="46"/>
      <c r="AO124" s="41"/>
      <c r="AP124" s="41"/>
      <c r="AQ124" s="41"/>
    </row>
    <row r="125" spans="1:43" ht="12.75">
      <c r="A125" s="40"/>
      <c r="B125" s="45"/>
      <c r="C125" s="29"/>
      <c r="D125" s="29"/>
      <c r="E125" s="29"/>
      <c r="F125" s="29"/>
      <c r="G125" s="29"/>
      <c r="H125" s="29"/>
      <c r="I125" s="29"/>
      <c r="J125" s="29"/>
      <c r="K125" s="29"/>
      <c r="L125" s="29"/>
      <c r="M125" s="29"/>
      <c r="N125" s="29"/>
      <c r="O125" s="285"/>
      <c r="Q125" s="29"/>
      <c r="R125" s="341"/>
      <c r="S125" s="341"/>
      <c r="T125" s="341"/>
      <c r="U125" s="341"/>
      <c r="V125" s="341"/>
      <c r="W125" s="341"/>
      <c r="X125" s="341"/>
      <c r="Y125" s="341"/>
      <c r="Z125" s="341"/>
      <c r="AA125" s="341"/>
      <c r="AB125" s="341"/>
      <c r="AC125" s="341"/>
      <c r="AD125" s="29"/>
      <c r="AE125" s="298">
        <f t="shared" si="8"/>
        <v>0</v>
      </c>
      <c r="AF125" s="273"/>
      <c r="AG125" s="273"/>
      <c r="AH125" s="298">
        <f t="shared" si="12"/>
        <v>0</v>
      </c>
      <c r="AI125" s="298">
        <f t="shared" si="10"/>
        <v>1</v>
      </c>
      <c r="AJ125" s="312" t="e">
        <f t="shared" si="11"/>
        <v>#DIV/0!</v>
      </c>
      <c r="AK125" s="29"/>
      <c r="AL125" s="29"/>
      <c r="AM125" s="29"/>
      <c r="AN125" s="46"/>
      <c r="AO125" s="41"/>
      <c r="AP125" s="41"/>
      <c r="AQ125" s="41"/>
    </row>
    <row r="126" spans="1:43" ht="12.75">
      <c r="A126" s="40"/>
      <c r="B126" s="45"/>
      <c r="C126" s="29"/>
      <c r="D126" s="29"/>
      <c r="E126" s="29"/>
      <c r="F126" s="29"/>
      <c r="G126" s="29"/>
      <c r="H126" s="29"/>
      <c r="I126" s="29"/>
      <c r="J126" s="29"/>
      <c r="K126" s="29"/>
      <c r="L126" s="29"/>
      <c r="M126" s="29"/>
      <c r="N126" s="29"/>
      <c r="O126" s="285"/>
      <c r="Q126" s="29"/>
      <c r="R126" s="341"/>
      <c r="S126" s="341"/>
      <c r="T126" s="341"/>
      <c r="U126" s="341"/>
      <c r="V126" s="341"/>
      <c r="W126" s="341"/>
      <c r="X126" s="341"/>
      <c r="Y126" s="341"/>
      <c r="Z126" s="341"/>
      <c r="AA126" s="341"/>
      <c r="AB126" s="341"/>
      <c r="AC126" s="341"/>
      <c r="AD126" s="29"/>
      <c r="AE126" s="298">
        <f t="shared" si="8"/>
        <v>0</v>
      </c>
      <c r="AF126" s="273"/>
      <c r="AG126" s="273"/>
      <c r="AH126" s="298">
        <f t="shared" si="12"/>
        <v>0</v>
      </c>
      <c r="AI126" s="298">
        <f>IF(M126=0,1,(O126+P126)/M126)</f>
        <v>1</v>
      </c>
      <c r="AJ126" s="312" t="e">
        <f t="shared" si="11"/>
        <v>#DIV/0!</v>
      </c>
      <c r="AK126" s="29"/>
      <c r="AL126" s="29"/>
      <c r="AM126" s="29"/>
      <c r="AN126" s="46"/>
      <c r="AO126" s="41"/>
      <c r="AP126" s="41"/>
      <c r="AQ126" s="41"/>
    </row>
    <row r="127" spans="1:43" ht="12.75">
      <c r="A127" s="40"/>
      <c r="B127" s="45"/>
      <c r="C127" s="29"/>
      <c r="D127" s="29"/>
      <c r="E127" s="29"/>
      <c r="F127" s="29"/>
      <c r="G127" s="29"/>
      <c r="H127" s="29"/>
      <c r="I127" s="29"/>
      <c r="J127" s="29"/>
      <c r="K127" s="29"/>
      <c r="L127" s="29"/>
      <c r="M127" s="29"/>
      <c r="N127" s="29"/>
      <c r="O127" s="285"/>
      <c r="Q127" s="29"/>
      <c r="R127" s="341"/>
      <c r="S127" s="341"/>
      <c r="T127" s="341"/>
      <c r="U127" s="341"/>
      <c r="V127" s="341"/>
      <c r="W127" s="341"/>
      <c r="X127" s="341"/>
      <c r="Y127" s="341"/>
      <c r="Z127" s="341"/>
      <c r="AA127" s="341"/>
      <c r="AB127" s="341"/>
      <c r="AC127" s="341"/>
      <c r="AD127" s="29"/>
      <c r="AE127" s="298">
        <f t="shared" si="8"/>
        <v>0</v>
      </c>
      <c r="AF127" s="273"/>
      <c r="AG127" s="273"/>
      <c r="AH127" s="298">
        <f t="shared" si="12"/>
        <v>0</v>
      </c>
      <c r="AI127" s="298">
        <f aca="true" t="shared" si="13" ref="AI127:AI135">IF(M127=0,1,(O127+P127)/M127)</f>
        <v>1</v>
      </c>
      <c r="AJ127" s="312" t="e">
        <f t="shared" si="11"/>
        <v>#DIV/0!</v>
      </c>
      <c r="AK127" s="29"/>
      <c r="AL127" s="29"/>
      <c r="AM127" s="29"/>
      <c r="AN127" s="46"/>
      <c r="AO127" s="41"/>
      <c r="AP127" s="41"/>
      <c r="AQ127" s="41"/>
    </row>
    <row r="128" spans="1:43" ht="12.75">
      <c r="A128" s="40"/>
      <c r="B128" s="45"/>
      <c r="C128" s="29"/>
      <c r="D128" s="29"/>
      <c r="E128" s="29"/>
      <c r="F128" s="29"/>
      <c r="G128" s="29"/>
      <c r="H128" s="29"/>
      <c r="I128" s="29"/>
      <c r="J128" s="29"/>
      <c r="K128" s="29"/>
      <c r="L128" s="29"/>
      <c r="M128" s="29"/>
      <c r="N128" s="29"/>
      <c r="O128" s="285"/>
      <c r="Q128" s="29"/>
      <c r="R128" s="341"/>
      <c r="S128" s="341"/>
      <c r="T128" s="341"/>
      <c r="U128" s="341"/>
      <c r="V128" s="341"/>
      <c r="W128" s="341"/>
      <c r="X128" s="341"/>
      <c r="Y128" s="341"/>
      <c r="Z128" s="341"/>
      <c r="AA128" s="341"/>
      <c r="AB128" s="341"/>
      <c r="AC128" s="341"/>
      <c r="AD128" s="29"/>
      <c r="AE128" s="298">
        <f t="shared" si="8"/>
        <v>0</v>
      </c>
      <c r="AF128" s="273"/>
      <c r="AG128" s="273"/>
      <c r="AH128" s="298">
        <f t="shared" si="12"/>
        <v>0</v>
      </c>
      <c r="AI128" s="298">
        <f t="shared" si="13"/>
        <v>1</v>
      </c>
      <c r="AJ128" s="312" t="e">
        <f t="shared" si="11"/>
        <v>#DIV/0!</v>
      </c>
      <c r="AK128" s="29"/>
      <c r="AL128" s="29"/>
      <c r="AM128" s="29"/>
      <c r="AN128" s="46"/>
      <c r="AO128" s="41"/>
      <c r="AP128" s="41"/>
      <c r="AQ128" s="41"/>
    </row>
    <row r="129" spans="1:43" ht="12.75">
      <c r="A129" s="40"/>
      <c r="B129" s="45"/>
      <c r="C129" s="29"/>
      <c r="D129" s="29"/>
      <c r="E129" s="29"/>
      <c r="F129" s="29"/>
      <c r="G129" s="29"/>
      <c r="H129" s="29"/>
      <c r="I129" s="29"/>
      <c r="J129" s="29"/>
      <c r="K129" s="29"/>
      <c r="L129" s="29"/>
      <c r="M129" s="29"/>
      <c r="N129" s="29"/>
      <c r="O129" s="285"/>
      <c r="Q129" s="29"/>
      <c r="R129" s="341"/>
      <c r="S129" s="341"/>
      <c r="T129" s="341"/>
      <c r="U129" s="341"/>
      <c r="V129" s="341"/>
      <c r="W129" s="341"/>
      <c r="X129" s="341"/>
      <c r="Y129" s="341"/>
      <c r="Z129" s="341"/>
      <c r="AA129" s="341"/>
      <c r="AB129" s="341"/>
      <c r="AC129" s="341"/>
      <c r="AD129" s="29"/>
      <c r="AE129" s="298">
        <f t="shared" si="8"/>
        <v>0</v>
      </c>
      <c r="AF129" s="273"/>
      <c r="AG129" s="273"/>
      <c r="AH129" s="298">
        <f t="shared" si="12"/>
        <v>0</v>
      </c>
      <c r="AI129" s="298">
        <f t="shared" si="13"/>
        <v>1</v>
      </c>
      <c r="AJ129" s="312" t="e">
        <f t="shared" si="11"/>
        <v>#DIV/0!</v>
      </c>
      <c r="AK129" s="29"/>
      <c r="AL129" s="29"/>
      <c r="AM129" s="29"/>
      <c r="AN129" s="46"/>
      <c r="AO129" s="41"/>
      <c r="AP129" s="41"/>
      <c r="AQ129" s="41"/>
    </row>
    <row r="130" spans="1:43" ht="12.75">
      <c r="A130" s="40"/>
      <c r="B130" s="45"/>
      <c r="C130" s="29"/>
      <c r="D130" s="29"/>
      <c r="E130" s="29"/>
      <c r="F130" s="29"/>
      <c r="G130" s="29"/>
      <c r="H130" s="29"/>
      <c r="I130" s="29"/>
      <c r="J130" s="29"/>
      <c r="K130" s="29"/>
      <c r="L130" s="29"/>
      <c r="M130" s="29"/>
      <c r="N130" s="29"/>
      <c r="O130" s="285"/>
      <c r="Q130" s="29"/>
      <c r="R130" s="341"/>
      <c r="S130" s="341"/>
      <c r="T130" s="341"/>
      <c r="U130" s="341"/>
      <c r="V130" s="341"/>
      <c r="W130" s="341"/>
      <c r="X130" s="341"/>
      <c r="Y130" s="341"/>
      <c r="Z130" s="341"/>
      <c r="AA130" s="341"/>
      <c r="AB130" s="341"/>
      <c r="AC130" s="341"/>
      <c r="AD130" s="29"/>
      <c r="AE130" s="298">
        <f t="shared" si="8"/>
        <v>0</v>
      </c>
      <c r="AF130" s="273"/>
      <c r="AG130" s="273"/>
      <c r="AH130" s="298">
        <f t="shared" si="12"/>
        <v>0</v>
      </c>
      <c r="AI130" s="298">
        <f t="shared" si="13"/>
        <v>1</v>
      </c>
      <c r="AJ130" s="312" t="e">
        <f t="shared" si="11"/>
        <v>#DIV/0!</v>
      </c>
      <c r="AK130" s="29"/>
      <c r="AL130" s="29"/>
      <c r="AM130" s="29"/>
      <c r="AN130" s="46"/>
      <c r="AO130" s="41"/>
      <c r="AP130" s="41"/>
      <c r="AQ130" s="41"/>
    </row>
    <row r="131" spans="1:43" ht="12.75">
      <c r="A131" s="40"/>
      <c r="B131" s="45"/>
      <c r="C131" s="29"/>
      <c r="D131" s="29"/>
      <c r="E131" s="29"/>
      <c r="F131" s="29"/>
      <c r="G131" s="29"/>
      <c r="H131" s="29"/>
      <c r="I131" s="29"/>
      <c r="J131" s="29"/>
      <c r="K131" s="29"/>
      <c r="L131" s="29"/>
      <c r="M131" s="29"/>
      <c r="N131" s="29"/>
      <c r="O131" s="285"/>
      <c r="Q131" s="29"/>
      <c r="R131" s="341"/>
      <c r="S131" s="341"/>
      <c r="T131" s="341"/>
      <c r="U131" s="341"/>
      <c r="V131" s="341"/>
      <c r="W131" s="341"/>
      <c r="X131" s="341"/>
      <c r="Y131" s="341"/>
      <c r="Z131" s="341"/>
      <c r="AA131" s="341"/>
      <c r="AB131" s="341"/>
      <c r="AC131" s="341"/>
      <c r="AD131" s="29"/>
      <c r="AE131" s="298">
        <f t="shared" si="8"/>
        <v>0</v>
      </c>
      <c r="AF131" s="273"/>
      <c r="AG131" s="273"/>
      <c r="AH131" s="298">
        <f t="shared" si="12"/>
        <v>0</v>
      </c>
      <c r="AI131" s="298">
        <f t="shared" si="13"/>
        <v>1</v>
      </c>
      <c r="AJ131" s="312" t="e">
        <f t="shared" si="11"/>
        <v>#DIV/0!</v>
      </c>
      <c r="AK131" s="29"/>
      <c r="AL131" s="29"/>
      <c r="AM131" s="29"/>
      <c r="AN131" s="46"/>
      <c r="AO131" s="41"/>
      <c r="AP131" s="41"/>
      <c r="AQ131" s="41"/>
    </row>
    <row r="132" spans="1:43" ht="12.75">
      <c r="A132" s="40"/>
      <c r="B132" s="45"/>
      <c r="C132" s="29"/>
      <c r="D132" s="29"/>
      <c r="E132" s="29"/>
      <c r="F132" s="29"/>
      <c r="G132" s="29"/>
      <c r="H132" s="29"/>
      <c r="I132" s="29"/>
      <c r="J132" s="29"/>
      <c r="K132" s="29"/>
      <c r="L132" s="29"/>
      <c r="M132" s="29"/>
      <c r="N132" s="29"/>
      <c r="O132" s="285"/>
      <c r="Q132" s="29"/>
      <c r="R132" s="341"/>
      <c r="S132" s="341"/>
      <c r="T132" s="341"/>
      <c r="U132" s="341"/>
      <c r="V132" s="341"/>
      <c r="W132" s="341"/>
      <c r="X132" s="341"/>
      <c r="Y132" s="341"/>
      <c r="Z132" s="341"/>
      <c r="AA132" s="341"/>
      <c r="AB132" s="341"/>
      <c r="AC132" s="341"/>
      <c r="AD132" s="29"/>
      <c r="AE132" s="298">
        <f t="shared" si="8"/>
        <v>0</v>
      </c>
      <c r="AF132" s="273"/>
      <c r="AG132" s="273"/>
      <c r="AH132" s="298">
        <f t="shared" si="12"/>
        <v>0</v>
      </c>
      <c r="AI132" s="298">
        <f t="shared" si="13"/>
        <v>1</v>
      </c>
      <c r="AJ132" s="312" t="e">
        <f t="shared" si="11"/>
        <v>#DIV/0!</v>
      </c>
      <c r="AK132" s="29"/>
      <c r="AL132" s="29"/>
      <c r="AM132" s="29"/>
      <c r="AN132" s="46"/>
      <c r="AO132" s="41"/>
      <c r="AP132" s="41"/>
      <c r="AQ132" s="41"/>
    </row>
    <row r="133" spans="1:43" ht="12.75">
      <c r="A133" s="40"/>
      <c r="B133" s="45"/>
      <c r="C133" s="29"/>
      <c r="D133" s="29"/>
      <c r="E133" s="29"/>
      <c r="F133" s="29"/>
      <c r="G133" s="29"/>
      <c r="H133" s="29"/>
      <c r="I133" s="29"/>
      <c r="J133" s="29"/>
      <c r="K133" s="29"/>
      <c r="L133" s="29"/>
      <c r="M133" s="29"/>
      <c r="N133" s="29"/>
      <c r="O133" s="285"/>
      <c r="Q133" s="29"/>
      <c r="R133" s="341"/>
      <c r="S133" s="341"/>
      <c r="T133" s="341"/>
      <c r="U133" s="341"/>
      <c r="V133" s="341"/>
      <c r="W133" s="341"/>
      <c r="X133" s="341"/>
      <c r="Y133" s="341"/>
      <c r="Z133" s="341"/>
      <c r="AA133" s="341"/>
      <c r="AB133" s="341"/>
      <c r="AC133" s="341"/>
      <c r="AD133" s="29"/>
      <c r="AE133" s="298">
        <f t="shared" si="8"/>
        <v>0</v>
      </c>
      <c r="AF133" s="273"/>
      <c r="AG133" s="273"/>
      <c r="AH133" s="298">
        <f t="shared" si="12"/>
        <v>0</v>
      </c>
      <c r="AI133" s="298">
        <f t="shared" si="13"/>
        <v>1</v>
      </c>
      <c r="AJ133" s="312" t="e">
        <f t="shared" si="11"/>
        <v>#DIV/0!</v>
      </c>
      <c r="AK133" s="29"/>
      <c r="AL133" s="29"/>
      <c r="AM133" s="29"/>
      <c r="AN133" s="46"/>
      <c r="AO133" s="41"/>
      <c r="AP133" s="41"/>
      <c r="AQ133" s="41"/>
    </row>
    <row r="134" spans="1:43" ht="12.75">
      <c r="A134" s="40"/>
      <c r="B134" s="45"/>
      <c r="C134" s="29"/>
      <c r="D134" s="29"/>
      <c r="E134" s="29"/>
      <c r="F134" s="29"/>
      <c r="G134" s="29"/>
      <c r="H134" s="29"/>
      <c r="I134" s="29"/>
      <c r="J134" s="29"/>
      <c r="K134" s="29"/>
      <c r="L134" s="29"/>
      <c r="M134" s="29"/>
      <c r="N134" s="29"/>
      <c r="O134" s="285"/>
      <c r="Q134" s="29"/>
      <c r="R134" s="341"/>
      <c r="S134" s="341"/>
      <c r="T134" s="341"/>
      <c r="U134" s="341"/>
      <c r="V134" s="341"/>
      <c r="W134" s="341"/>
      <c r="X134" s="341"/>
      <c r="Y134" s="341"/>
      <c r="Z134" s="341"/>
      <c r="AA134" s="341"/>
      <c r="AB134" s="341"/>
      <c r="AC134" s="341"/>
      <c r="AD134" s="29"/>
      <c r="AE134" s="298">
        <f t="shared" si="8"/>
        <v>0</v>
      </c>
      <c r="AF134" s="273"/>
      <c r="AG134" s="273"/>
      <c r="AH134" s="298">
        <f t="shared" si="12"/>
        <v>0</v>
      </c>
      <c r="AI134" s="298">
        <f t="shared" si="13"/>
        <v>1</v>
      </c>
      <c r="AJ134" s="312" t="e">
        <f t="shared" si="11"/>
        <v>#DIV/0!</v>
      </c>
      <c r="AK134" s="29"/>
      <c r="AL134" s="29"/>
      <c r="AM134" s="29"/>
      <c r="AN134" s="46"/>
      <c r="AO134" s="41"/>
      <c r="AP134" s="41"/>
      <c r="AQ134" s="41"/>
    </row>
    <row r="135" spans="1:43" ht="13.5" thickBot="1">
      <c r="A135" s="40"/>
      <c r="B135" s="47"/>
      <c r="C135" s="48"/>
      <c r="D135" s="48"/>
      <c r="E135" s="48"/>
      <c r="F135" s="48"/>
      <c r="G135" s="48"/>
      <c r="H135" s="48"/>
      <c r="I135" s="48"/>
      <c r="J135" s="48"/>
      <c r="K135" s="48"/>
      <c r="L135" s="48"/>
      <c r="M135" s="48"/>
      <c r="N135" s="48"/>
      <c r="O135" s="286"/>
      <c r="Q135" s="48"/>
      <c r="R135" s="349"/>
      <c r="S135" s="349"/>
      <c r="T135" s="349"/>
      <c r="U135" s="349"/>
      <c r="V135" s="349"/>
      <c r="W135" s="349"/>
      <c r="X135" s="349"/>
      <c r="Y135" s="349"/>
      <c r="Z135" s="349"/>
      <c r="AA135" s="349"/>
      <c r="AB135" s="349"/>
      <c r="AC135" s="349"/>
      <c r="AD135" s="48"/>
      <c r="AE135" s="298">
        <f t="shared" si="8"/>
        <v>0</v>
      </c>
      <c r="AF135" s="274"/>
      <c r="AG135" s="274"/>
      <c r="AH135" s="298">
        <f t="shared" si="12"/>
        <v>0</v>
      </c>
      <c r="AI135" s="298">
        <f t="shared" si="13"/>
        <v>1</v>
      </c>
      <c r="AJ135" s="312" t="e">
        <f t="shared" si="11"/>
        <v>#DIV/0!</v>
      </c>
      <c r="AK135" s="48"/>
      <c r="AL135" s="48"/>
      <c r="AM135" s="48"/>
      <c r="AN135" s="49"/>
      <c r="AO135" s="41"/>
      <c r="AP135" s="41"/>
      <c r="AQ135" s="41"/>
    </row>
    <row r="136" spans="1:43" ht="12.75">
      <c r="A136" s="40"/>
      <c r="B136" s="40"/>
      <c r="C136" s="41"/>
      <c r="D136" s="41"/>
      <c r="E136" s="41"/>
      <c r="F136" s="41"/>
      <c r="G136" s="41"/>
      <c r="H136" s="41"/>
      <c r="I136" s="41"/>
      <c r="J136" s="41"/>
      <c r="K136" s="41"/>
      <c r="L136" s="41"/>
      <c r="M136" s="41"/>
      <c r="N136" s="41"/>
      <c r="O136" s="284"/>
      <c r="Q136" s="41"/>
      <c r="R136" s="347"/>
      <c r="S136" s="347"/>
      <c r="T136" s="347"/>
      <c r="U136" s="347"/>
      <c r="V136" s="347"/>
      <c r="W136" s="347"/>
      <c r="X136" s="347"/>
      <c r="Y136" s="347"/>
      <c r="Z136" s="347"/>
      <c r="AA136" s="347"/>
      <c r="AB136" s="347"/>
      <c r="AC136" s="347"/>
      <c r="AD136" s="41"/>
      <c r="AE136" s="272"/>
      <c r="AF136" s="272"/>
      <c r="AG136" s="272"/>
      <c r="AH136" s="290"/>
      <c r="AI136" s="290"/>
      <c r="AJ136" s="41"/>
      <c r="AK136" s="41"/>
      <c r="AL136" s="41"/>
      <c r="AM136" s="41"/>
      <c r="AN136" s="41"/>
      <c r="AO136" s="41"/>
      <c r="AP136" s="41"/>
      <c r="AQ136" s="41"/>
    </row>
    <row r="137" spans="1:43" ht="12.75">
      <c r="A137" s="40"/>
      <c r="B137" s="40"/>
      <c r="C137" s="41"/>
      <c r="D137" s="41"/>
      <c r="E137" s="41"/>
      <c r="F137" s="41"/>
      <c r="G137" s="41"/>
      <c r="H137" s="41"/>
      <c r="I137" s="41"/>
      <c r="J137" s="41"/>
      <c r="K137" s="41"/>
      <c r="L137" s="41"/>
      <c r="M137" s="41"/>
      <c r="N137" s="41"/>
      <c r="O137" s="284"/>
      <c r="Q137" s="41"/>
      <c r="R137" s="347"/>
      <c r="S137" s="347"/>
      <c r="T137" s="347"/>
      <c r="U137" s="347"/>
      <c r="V137" s="347"/>
      <c r="W137" s="347"/>
      <c r="X137" s="347"/>
      <c r="Y137" s="347"/>
      <c r="Z137" s="347"/>
      <c r="AA137" s="347"/>
      <c r="AB137" s="347"/>
      <c r="AC137" s="347"/>
      <c r="AD137" s="41"/>
      <c r="AE137" s="272"/>
      <c r="AF137" s="272"/>
      <c r="AG137" s="272"/>
      <c r="AH137" s="290"/>
      <c r="AI137" s="290"/>
      <c r="AJ137" s="41"/>
      <c r="AK137" s="41"/>
      <c r="AL137" s="41"/>
      <c r="AM137" s="41"/>
      <c r="AN137" s="41"/>
      <c r="AO137" s="41"/>
      <c r="AP137" s="41"/>
      <c r="AQ137" s="41"/>
    </row>
    <row r="138" spans="1:43" ht="12.75">
      <c r="A138" s="40"/>
      <c r="B138" s="40"/>
      <c r="C138" s="41"/>
      <c r="D138" s="41"/>
      <c r="E138" s="41"/>
      <c r="F138" s="41"/>
      <c r="G138" s="41"/>
      <c r="H138" s="41"/>
      <c r="I138" s="41"/>
      <c r="J138" s="41"/>
      <c r="K138" s="41"/>
      <c r="L138" s="41"/>
      <c r="M138" s="41"/>
      <c r="N138" s="41"/>
      <c r="O138" s="284"/>
      <c r="Q138" s="41"/>
      <c r="R138" s="347"/>
      <c r="S138" s="347"/>
      <c r="T138" s="347"/>
      <c r="U138" s="347"/>
      <c r="V138" s="347"/>
      <c r="W138" s="347"/>
      <c r="X138" s="347"/>
      <c r="Y138" s="347"/>
      <c r="Z138" s="347"/>
      <c r="AA138" s="347"/>
      <c r="AB138" s="347"/>
      <c r="AC138" s="347"/>
      <c r="AD138" s="41"/>
      <c r="AE138" s="272"/>
      <c r="AF138" s="272"/>
      <c r="AG138" s="272"/>
      <c r="AH138" s="290"/>
      <c r="AI138" s="290"/>
      <c r="AJ138" s="41"/>
      <c r="AK138" s="41"/>
      <c r="AL138" s="41"/>
      <c r="AM138" s="41"/>
      <c r="AN138" s="41"/>
      <c r="AO138" s="41"/>
      <c r="AP138" s="41"/>
      <c r="AQ138" s="41"/>
    </row>
    <row r="139" spans="1:43" ht="12.75">
      <c r="A139" s="40"/>
      <c r="B139" s="40"/>
      <c r="C139" s="41"/>
      <c r="D139" s="41"/>
      <c r="E139" s="41"/>
      <c r="F139" s="41"/>
      <c r="G139" s="41"/>
      <c r="H139" s="41"/>
      <c r="I139" s="41"/>
      <c r="J139" s="41"/>
      <c r="K139" s="41"/>
      <c r="L139" s="41"/>
      <c r="M139" s="41"/>
      <c r="N139" s="41"/>
      <c r="O139" s="284"/>
      <c r="Q139" s="41"/>
      <c r="R139" s="347"/>
      <c r="S139" s="347"/>
      <c r="T139" s="347"/>
      <c r="U139" s="347"/>
      <c r="V139" s="347"/>
      <c r="W139" s="347"/>
      <c r="X139" s="347"/>
      <c r="Y139" s="347"/>
      <c r="Z139" s="347"/>
      <c r="AA139" s="347"/>
      <c r="AB139" s="347"/>
      <c r="AC139" s="347"/>
      <c r="AD139" s="41"/>
      <c r="AE139" s="272"/>
      <c r="AF139" s="272"/>
      <c r="AG139" s="272"/>
      <c r="AH139" s="290"/>
      <c r="AI139" s="290"/>
      <c r="AJ139" s="41"/>
      <c r="AK139" s="41"/>
      <c r="AL139" s="41"/>
      <c r="AM139" s="41"/>
      <c r="AN139" s="41"/>
      <c r="AO139" s="41"/>
      <c r="AP139" s="41"/>
      <c r="AQ139" s="41"/>
    </row>
    <row r="140" spans="1:43" ht="12.75">
      <c r="A140" s="40"/>
      <c r="B140" s="40"/>
      <c r="C140" s="41"/>
      <c r="D140" s="41"/>
      <c r="E140" s="41"/>
      <c r="F140" s="41"/>
      <c r="G140" s="41"/>
      <c r="H140" s="41"/>
      <c r="I140" s="41"/>
      <c r="J140" s="41"/>
      <c r="K140" s="41"/>
      <c r="L140" s="41"/>
      <c r="M140" s="41"/>
      <c r="N140" s="41"/>
      <c r="O140" s="284"/>
      <c r="Q140" s="41"/>
      <c r="R140" s="347"/>
      <c r="S140" s="347"/>
      <c r="T140" s="347"/>
      <c r="U140" s="347"/>
      <c r="V140" s="347"/>
      <c r="W140" s="347"/>
      <c r="X140" s="347"/>
      <c r="Y140" s="347"/>
      <c r="Z140" s="347"/>
      <c r="AA140" s="347"/>
      <c r="AB140" s="347"/>
      <c r="AC140" s="347"/>
      <c r="AD140" s="41"/>
      <c r="AE140" s="272"/>
      <c r="AF140" s="272"/>
      <c r="AG140" s="272"/>
      <c r="AH140" s="290"/>
      <c r="AI140" s="290"/>
      <c r="AJ140" s="41"/>
      <c r="AK140" s="41"/>
      <c r="AL140" s="41"/>
      <c r="AM140" s="41"/>
      <c r="AN140" s="41"/>
      <c r="AO140" s="41"/>
      <c r="AP140" s="41"/>
      <c r="AQ140" s="41"/>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EA39"/>
  <sheetViews>
    <sheetView zoomScale="85" zoomScaleNormal="85" workbookViewId="0" topLeftCell="A1">
      <pane xSplit="5" ySplit="5" topLeftCell="F6" activePane="bottomRight" state="frozen"/>
      <selection pane="topLeft" activeCell="A1" sqref="A1"/>
      <selection pane="topRight" activeCell="F1" sqref="F1"/>
      <selection pane="bottomLeft" activeCell="A6" sqref="A6"/>
      <selection pane="bottomRight" activeCell="O6" sqref="O6:O32"/>
    </sheetView>
  </sheetViews>
  <sheetFormatPr defaultColWidth="11.421875" defaultRowHeight="12.75"/>
  <cols>
    <col min="1" max="1" width="2.00390625" style="40" customWidth="1"/>
    <col min="2" max="2" width="24.140625" style="81" customWidth="1"/>
    <col min="3" max="4" width="11.57421875" style="63" customWidth="1"/>
    <col min="5" max="5" width="11.57421875" style="64" customWidth="1"/>
    <col min="6" max="7" width="10.140625" style="66" customWidth="1"/>
    <col min="8" max="9" width="10.140625" style="67" customWidth="1"/>
    <col min="10" max="11" width="10.140625" style="68" customWidth="1"/>
    <col min="12" max="13" width="10.140625" style="69" customWidth="1"/>
    <col min="14" max="15" width="10.140625" style="70" customWidth="1"/>
    <col min="16" max="16" width="14.140625" style="71" customWidth="1"/>
    <col min="17" max="17" width="14.140625" style="248" customWidth="1"/>
    <col min="18" max="18" width="9.57421875" style="73" customWidth="1"/>
    <col min="19" max="19" width="9.140625" style="254" customWidth="1"/>
    <col min="20" max="20" width="9.140625" style="14" customWidth="1"/>
    <col min="21" max="21" width="9.140625" style="12" customWidth="1"/>
    <col min="22" max="23" width="9.140625" style="75" customWidth="1"/>
    <col min="24" max="25" width="9.140625" style="40" customWidth="1"/>
    <col min="26" max="27" width="9.140625" style="78" customWidth="1"/>
    <col min="28" max="29" width="9.140625" style="64" customWidth="1"/>
    <col min="30" max="16384" width="9.140625" style="0" customWidth="1"/>
  </cols>
  <sheetData>
    <row r="1" spans="2:20" s="61" customFormat="1" ht="26.25">
      <c r="B1" s="55" t="s">
        <v>9</v>
      </c>
      <c r="Q1" s="44"/>
      <c r="S1" s="44"/>
      <c r="T1" s="44"/>
    </row>
    <row r="2" spans="3:29" ht="18">
      <c r="C2" s="316" t="s">
        <v>184</v>
      </c>
      <c r="E2" s="63"/>
      <c r="F2" s="218"/>
      <c r="G2" s="315" t="s">
        <v>29</v>
      </c>
      <c r="H2" s="218"/>
      <c r="I2" s="218"/>
      <c r="J2" s="315" t="s">
        <v>29</v>
      </c>
      <c r="K2" s="218"/>
      <c r="L2" s="218"/>
      <c r="M2" s="315" t="s">
        <v>29</v>
      </c>
      <c r="N2" s="218"/>
      <c r="O2" s="218"/>
      <c r="P2" s="315" t="s">
        <v>29</v>
      </c>
      <c r="Q2" s="245"/>
      <c r="R2" s="218"/>
      <c r="S2" s="315" t="s">
        <v>29</v>
      </c>
      <c r="T2" s="245"/>
      <c r="U2" s="218"/>
      <c r="V2" s="218"/>
      <c r="W2" s="218"/>
      <c r="X2" s="218"/>
      <c r="Y2" s="218"/>
      <c r="Z2" s="218"/>
      <c r="AA2" s="218"/>
      <c r="AB2" s="218"/>
      <c r="AC2" s="218"/>
    </row>
    <row r="3" spans="1:29" s="2" customFormat="1" ht="13.5" thickBot="1">
      <c r="A3" s="42"/>
      <c r="B3" s="82"/>
      <c r="C3" s="83" t="s">
        <v>179</v>
      </c>
      <c r="D3" s="83"/>
      <c r="E3" s="92"/>
      <c r="F3" s="83" t="s">
        <v>179</v>
      </c>
      <c r="G3" s="83"/>
      <c r="H3" s="84" t="s">
        <v>179</v>
      </c>
      <c r="I3" s="84"/>
      <c r="J3" s="85" t="s">
        <v>182</v>
      </c>
      <c r="K3" s="85"/>
      <c r="L3" s="86" t="s">
        <v>182</v>
      </c>
      <c r="M3" s="86"/>
      <c r="N3" s="87" t="s">
        <v>182</v>
      </c>
      <c r="O3" s="87"/>
      <c r="P3" s="219"/>
      <c r="Q3" s="246"/>
      <c r="R3" s="219"/>
      <c r="S3" s="246"/>
      <c r="T3" s="246"/>
      <c r="U3" s="219"/>
      <c r="V3" s="219"/>
      <c r="W3" s="219"/>
      <c r="X3" s="219"/>
      <c r="Y3" s="219"/>
      <c r="Z3" s="219"/>
      <c r="AA3" s="219"/>
      <c r="AB3" s="219"/>
      <c r="AC3" s="219"/>
    </row>
    <row r="4" spans="1:29" s="2" customFormat="1" ht="12.75">
      <c r="A4" s="42"/>
      <c r="B4" s="82"/>
      <c r="C4" s="83" t="s">
        <v>180</v>
      </c>
      <c r="D4" s="83"/>
      <c r="E4" s="164"/>
      <c r="F4" s="83" t="s">
        <v>180</v>
      </c>
      <c r="G4" s="83"/>
      <c r="H4" s="84" t="s">
        <v>181</v>
      </c>
      <c r="I4" s="84"/>
      <c r="J4" s="85" t="s">
        <v>183</v>
      </c>
      <c r="K4" s="85"/>
      <c r="L4" s="86" t="s">
        <v>185</v>
      </c>
      <c r="M4" s="86"/>
      <c r="N4" s="87" t="s">
        <v>186</v>
      </c>
      <c r="O4" s="87"/>
      <c r="P4" s="88"/>
      <c r="Q4" s="170"/>
      <c r="R4" s="89"/>
      <c r="S4" s="171"/>
      <c r="T4" s="172"/>
      <c r="U4" s="17"/>
      <c r="V4" s="90"/>
      <c r="W4" s="90"/>
      <c r="X4" s="42"/>
      <c r="Y4" s="42"/>
      <c r="Z4" s="174"/>
      <c r="AA4" s="91"/>
      <c r="AB4" s="93"/>
      <c r="AC4" s="65"/>
    </row>
    <row r="5" spans="3:29" ht="12.75">
      <c r="C5" s="165" t="s">
        <v>4</v>
      </c>
      <c r="D5" s="165" t="s">
        <v>5</v>
      </c>
      <c r="E5" s="93" t="s">
        <v>6</v>
      </c>
      <c r="F5" s="165" t="s">
        <v>4</v>
      </c>
      <c r="G5" s="165" t="s">
        <v>5</v>
      </c>
      <c r="H5" s="166" t="s">
        <v>4</v>
      </c>
      <c r="I5" s="166" t="s">
        <v>5</v>
      </c>
      <c r="J5" s="167" t="s">
        <v>4</v>
      </c>
      <c r="K5" s="167" t="s">
        <v>5</v>
      </c>
      <c r="L5" s="168" t="s">
        <v>4</v>
      </c>
      <c r="M5" s="168" t="s">
        <v>5</v>
      </c>
      <c r="N5" s="169" t="s">
        <v>4</v>
      </c>
      <c r="O5" s="169" t="s">
        <v>5</v>
      </c>
      <c r="P5" s="170" t="s">
        <v>4</v>
      </c>
      <c r="Q5" s="170" t="s">
        <v>5</v>
      </c>
      <c r="R5" s="171" t="s">
        <v>4</v>
      </c>
      <c r="S5" s="171" t="s">
        <v>5</v>
      </c>
      <c r="T5" s="172" t="s">
        <v>4</v>
      </c>
      <c r="U5" s="172" t="s">
        <v>5</v>
      </c>
      <c r="V5" s="173" t="s">
        <v>4</v>
      </c>
      <c r="W5" s="173" t="s">
        <v>5</v>
      </c>
      <c r="X5" s="43" t="s">
        <v>4</v>
      </c>
      <c r="Y5" s="43" t="s">
        <v>5</v>
      </c>
      <c r="Z5" s="174" t="s">
        <v>4</v>
      </c>
      <c r="AA5" s="174" t="s">
        <v>5</v>
      </c>
      <c r="AB5" s="93" t="s">
        <v>4</v>
      </c>
      <c r="AC5" s="93" t="s">
        <v>5</v>
      </c>
    </row>
    <row r="6" spans="2:131" ht="12.75">
      <c r="B6" s="189" t="s">
        <v>84</v>
      </c>
      <c r="C6" s="191">
        <v>0</v>
      </c>
      <c r="D6" s="317">
        <v>100</v>
      </c>
      <c r="E6" s="190" t="s">
        <v>11</v>
      </c>
      <c r="F6" s="191">
        <v>0</v>
      </c>
      <c r="G6" s="317">
        <v>100</v>
      </c>
      <c r="H6" s="193">
        <v>0</v>
      </c>
      <c r="I6" s="318">
        <v>100</v>
      </c>
      <c r="J6" s="195">
        <v>0</v>
      </c>
      <c r="K6" s="319">
        <v>100</v>
      </c>
      <c r="L6" s="320">
        <v>0</v>
      </c>
      <c r="M6" s="320">
        <v>100</v>
      </c>
      <c r="N6" s="321">
        <v>0</v>
      </c>
      <c r="O6" s="321">
        <v>100</v>
      </c>
      <c r="P6" s="72"/>
      <c r="Q6" s="247"/>
      <c r="R6" s="253"/>
      <c r="S6" s="252"/>
      <c r="T6" s="255"/>
      <c r="U6" s="74"/>
      <c r="V6" s="257"/>
      <c r="W6" s="76"/>
      <c r="X6" s="77"/>
      <c r="Y6" s="77"/>
      <c r="Z6" s="79"/>
      <c r="AA6" s="79"/>
      <c r="AB6" s="80"/>
      <c r="AC6" s="80"/>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row>
    <row r="7" spans="2:131" ht="12.75">
      <c r="B7" s="189" t="s">
        <v>220</v>
      </c>
      <c r="C7" s="191">
        <v>0</v>
      </c>
      <c r="D7" s="317">
        <v>12</v>
      </c>
      <c r="E7" s="190" t="s">
        <v>11</v>
      </c>
      <c r="F7" s="191">
        <v>0</v>
      </c>
      <c r="G7" s="317">
        <v>12</v>
      </c>
      <c r="H7" s="193">
        <v>0</v>
      </c>
      <c r="I7" s="318">
        <v>12</v>
      </c>
      <c r="J7" s="195">
        <v>0</v>
      </c>
      <c r="K7" s="319">
        <v>12</v>
      </c>
      <c r="L7" s="320">
        <v>0</v>
      </c>
      <c r="M7" s="320">
        <v>12</v>
      </c>
      <c r="N7" s="321">
        <v>0</v>
      </c>
      <c r="O7" s="321">
        <v>12</v>
      </c>
      <c r="P7" s="249"/>
      <c r="Q7" s="251"/>
      <c r="R7" s="253"/>
      <c r="S7" s="252"/>
      <c r="T7" s="256"/>
      <c r="U7" s="74"/>
      <c r="V7" s="257"/>
      <c r="W7" s="76"/>
      <c r="X7" s="258"/>
      <c r="Y7" s="77"/>
      <c r="Z7" s="259"/>
      <c r="AA7" s="79"/>
      <c r="AB7" s="260"/>
      <c r="AC7" s="80"/>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row>
    <row r="8" spans="2:131" ht="12.75">
      <c r="B8" s="189" t="s">
        <v>223</v>
      </c>
      <c r="C8" s="191">
        <v>16</v>
      </c>
      <c r="D8" s="317">
        <v>19</v>
      </c>
      <c r="E8" s="190" t="s">
        <v>11</v>
      </c>
      <c r="F8" s="191">
        <v>16</v>
      </c>
      <c r="G8" s="317">
        <v>19</v>
      </c>
      <c r="H8" s="193">
        <v>15</v>
      </c>
      <c r="I8" s="318">
        <v>18</v>
      </c>
      <c r="J8" s="195">
        <v>14</v>
      </c>
      <c r="K8" s="319">
        <v>16</v>
      </c>
      <c r="L8" s="320">
        <v>17</v>
      </c>
      <c r="M8" s="320">
        <v>20</v>
      </c>
      <c r="N8" s="321">
        <v>16</v>
      </c>
      <c r="O8" s="321">
        <v>18</v>
      </c>
      <c r="P8" s="249"/>
      <c r="Q8" s="251"/>
      <c r="R8" s="253"/>
      <c r="S8" s="252"/>
      <c r="T8" s="256"/>
      <c r="U8" s="74"/>
      <c r="V8" s="257"/>
      <c r="W8" s="76"/>
      <c r="X8" s="258"/>
      <c r="Y8" s="77"/>
      <c r="Z8" s="259"/>
      <c r="AA8" s="79"/>
      <c r="AB8" s="260"/>
      <c r="AC8" s="80"/>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row>
    <row r="9" spans="2:131" ht="12.75">
      <c r="B9" s="189" t="s">
        <v>221</v>
      </c>
      <c r="C9" s="191">
        <v>0</v>
      </c>
      <c r="D9" s="317">
        <v>3</v>
      </c>
      <c r="E9" s="190" t="s">
        <v>11</v>
      </c>
      <c r="F9" s="191">
        <v>0</v>
      </c>
      <c r="G9" s="317">
        <v>3</v>
      </c>
      <c r="H9" s="193">
        <v>0</v>
      </c>
      <c r="I9" s="318">
        <v>5</v>
      </c>
      <c r="J9" s="195">
        <v>0</v>
      </c>
      <c r="K9" s="319">
        <v>3</v>
      </c>
      <c r="L9" s="320">
        <v>3</v>
      </c>
      <c r="M9" s="320">
        <v>5</v>
      </c>
      <c r="N9" s="321">
        <v>2.5</v>
      </c>
      <c r="O9" s="321">
        <v>5</v>
      </c>
      <c r="P9" s="249"/>
      <c r="Q9" s="251"/>
      <c r="R9" s="253"/>
      <c r="S9" s="252"/>
      <c r="T9" s="256"/>
      <c r="U9" s="74"/>
      <c r="V9" s="257"/>
      <c r="W9" s="76"/>
      <c r="X9" s="258"/>
      <c r="Y9" s="77"/>
      <c r="Z9" s="259"/>
      <c r="AA9" s="79"/>
      <c r="AB9" s="260"/>
      <c r="AC9" s="80"/>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row>
    <row r="10" spans="2:131" ht="12.75">
      <c r="B10" s="189" t="s">
        <v>124</v>
      </c>
      <c r="C10" s="191">
        <v>16.5</v>
      </c>
      <c r="D10" s="317">
        <v>100</v>
      </c>
      <c r="E10" s="190" t="s">
        <v>11</v>
      </c>
      <c r="F10" s="191">
        <v>16.5</v>
      </c>
      <c r="G10" s="317">
        <v>100</v>
      </c>
      <c r="H10" s="193">
        <v>15.5</v>
      </c>
      <c r="I10" s="318">
        <v>100</v>
      </c>
      <c r="J10" s="195">
        <v>12.5</v>
      </c>
      <c r="K10" s="319">
        <v>17</v>
      </c>
      <c r="L10" s="320">
        <v>12</v>
      </c>
      <c r="M10" s="320">
        <v>16</v>
      </c>
      <c r="N10" s="321">
        <v>12</v>
      </c>
      <c r="O10" s="321">
        <v>16</v>
      </c>
      <c r="P10" s="249"/>
      <c r="Q10" s="251"/>
      <c r="R10" s="253"/>
      <c r="S10" s="252"/>
      <c r="T10" s="256"/>
      <c r="U10" s="74"/>
      <c r="V10" s="257"/>
      <c r="W10" s="76"/>
      <c r="X10" s="258"/>
      <c r="Y10" s="77"/>
      <c r="Z10" s="259"/>
      <c r="AA10" s="79"/>
      <c r="AB10" s="260"/>
      <c r="AC10" s="80"/>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row>
    <row r="11" spans="2:131" ht="12.75">
      <c r="B11" s="189" t="s">
        <v>85</v>
      </c>
      <c r="C11" s="191">
        <v>30</v>
      </c>
      <c r="D11" s="317">
        <v>100</v>
      </c>
      <c r="E11" s="190" t="s">
        <v>11</v>
      </c>
      <c r="F11" s="191">
        <v>30</v>
      </c>
      <c r="G11" s="317">
        <v>100</v>
      </c>
      <c r="H11" s="193">
        <v>29</v>
      </c>
      <c r="I11" s="318">
        <v>100</v>
      </c>
      <c r="J11" s="195">
        <v>25</v>
      </c>
      <c r="K11" s="319">
        <v>35</v>
      </c>
      <c r="L11" s="320">
        <v>25</v>
      </c>
      <c r="M11" s="320">
        <v>30</v>
      </c>
      <c r="N11" s="321">
        <v>25</v>
      </c>
      <c r="O11" s="321">
        <v>32</v>
      </c>
      <c r="P11" s="249"/>
      <c r="Q11" s="251"/>
      <c r="R11" s="253"/>
      <c r="S11" s="252"/>
      <c r="T11" s="256"/>
      <c r="U11" s="74"/>
      <c r="V11" s="257"/>
      <c r="W11" s="76"/>
      <c r="X11" s="258"/>
      <c r="Y11" s="77"/>
      <c r="Z11" s="259"/>
      <c r="AA11" s="79"/>
      <c r="AB11" s="260"/>
      <c r="AC11" s="80"/>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row>
    <row r="12" spans="2:131" ht="12.75">
      <c r="B12" s="189" t="s">
        <v>86</v>
      </c>
      <c r="C12" s="191">
        <v>19</v>
      </c>
      <c r="D12" s="317">
        <v>100</v>
      </c>
      <c r="E12" s="190" t="s">
        <v>11</v>
      </c>
      <c r="F12" s="191">
        <v>19</v>
      </c>
      <c r="G12" s="317">
        <v>100</v>
      </c>
      <c r="H12" s="193">
        <v>17</v>
      </c>
      <c r="I12" s="318">
        <v>100</v>
      </c>
      <c r="J12" s="195">
        <v>15</v>
      </c>
      <c r="K12" s="319">
        <v>22</v>
      </c>
      <c r="L12" s="320">
        <v>14</v>
      </c>
      <c r="M12" s="320">
        <v>18</v>
      </c>
      <c r="N12" s="321">
        <v>15</v>
      </c>
      <c r="O12" s="321">
        <v>18</v>
      </c>
      <c r="P12" s="249"/>
      <c r="Q12" s="251"/>
      <c r="R12" s="253"/>
      <c r="S12" s="252"/>
      <c r="T12" s="256"/>
      <c r="U12" s="74"/>
      <c r="V12" s="257"/>
      <c r="W12" s="76"/>
      <c r="X12" s="258"/>
      <c r="Y12" s="77"/>
      <c r="Z12" s="259"/>
      <c r="AA12" s="79"/>
      <c r="AB12" s="260"/>
      <c r="AC12" s="80"/>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row>
    <row r="13" spans="2:131" ht="12.75">
      <c r="B13" s="189" t="s">
        <v>87</v>
      </c>
      <c r="C13" s="191">
        <v>4</v>
      </c>
      <c r="D13" s="317">
        <v>7</v>
      </c>
      <c r="E13" s="190" t="s">
        <v>11</v>
      </c>
      <c r="F13" s="191">
        <v>4</v>
      </c>
      <c r="G13" s="317">
        <v>7</v>
      </c>
      <c r="H13" s="193">
        <v>3.5</v>
      </c>
      <c r="I13" s="318">
        <v>8</v>
      </c>
      <c r="J13" s="195">
        <v>3</v>
      </c>
      <c r="K13" s="319">
        <v>8</v>
      </c>
      <c r="L13" s="320">
        <v>3</v>
      </c>
      <c r="M13" s="320">
        <v>6</v>
      </c>
      <c r="N13" s="321">
        <v>3</v>
      </c>
      <c r="O13" s="321">
        <v>6</v>
      </c>
      <c r="P13" s="249"/>
      <c r="Q13" s="251"/>
      <c r="R13" s="253"/>
      <c r="S13" s="252"/>
      <c r="T13" s="256"/>
      <c r="U13" s="74"/>
      <c r="V13" s="257"/>
      <c r="W13" s="76"/>
      <c r="X13" s="258"/>
      <c r="Y13" s="77"/>
      <c r="Z13" s="259"/>
      <c r="AA13" s="79"/>
      <c r="AB13" s="260"/>
      <c r="AC13" s="80"/>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row>
    <row r="14" spans="2:131" ht="12.75">
      <c r="B14" s="189" t="s">
        <v>125</v>
      </c>
      <c r="C14" s="191"/>
      <c r="D14" s="317">
        <v>100</v>
      </c>
      <c r="E14" s="190" t="s">
        <v>11</v>
      </c>
      <c r="F14" s="191"/>
      <c r="G14" s="317">
        <v>100</v>
      </c>
      <c r="H14" s="193"/>
      <c r="I14" s="318">
        <v>100</v>
      </c>
      <c r="J14" s="195"/>
      <c r="K14" s="319">
        <v>100</v>
      </c>
      <c r="L14" s="320"/>
      <c r="M14" s="320">
        <v>100</v>
      </c>
      <c r="N14" s="321"/>
      <c r="O14" s="321">
        <v>100</v>
      </c>
      <c r="P14" s="249"/>
      <c r="Q14" s="251"/>
      <c r="R14" s="253"/>
      <c r="S14" s="252"/>
      <c r="T14" s="256"/>
      <c r="U14" s="74"/>
      <c r="V14" s="257"/>
      <c r="W14" s="76"/>
      <c r="X14" s="258"/>
      <c r="Y14" s="77"/>
      <c r="Z14" s="259"/>
      <c r="AA14" s="79"/>
      <c r="AB14" s="260"/>
      <c r="AC14" s="80"/>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row>
    <row r="15" spans="2:131" ht="12.75">
      <c r="B15" s="189" t="s">
        <v>219</v>
      </c>
      <c r="C15" s="191"/>
      <c r="D15" s="317">
        <v>100</v>
      </c>
      <c r="E15" s="190" t="s">
        <v>11</v>
      </c>
      <c r="F15" s="191"/>
      <c r="G15" s="317">
        <v>100</v>
      </c>
      <c r="H15" s="193"/>
      <c r="I15" s="318">
        <v>100</v>
      </c>
      <c r="J15" s="195"/>
      <c r="K15" s="319">
        <v>100</v>
      </c>
      <c r="L15" s="320"/>
      <c r="M15" s="320">
        <v>100</v>
      </c>
      <c r="N15" s="321"/>
      <c r="O15" s="321">
        <v>100</v>
      </c>
      <c r="P15" s="249"/>
      <c r="Q15" s="250"/>
      <c r="R15" s="253"/>
      <c r="S15" s="252"/>
      <c r="T15" s="256"/>
      <c r="U15" s="74"/>
      <c r="V15" s="257"/>
      <c r="W15" s="76"/>
      <c r="X15" s="258"/>
      <c r="Y15" s="77"/>
      <c r="Z15" s="259"/>
      <c r="AA15" s="79"/>
      <c r="AB15" s="260"/>
      <c r="AC15" s="80"/>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row>
    <row r="16" spans="2:131" ht="12.75">
      <c r="B16" s="189" t="s">
        <v>91</v>
      </c>
      <c r="C16" s="191"/>
      <c r="D16" s="317">
        <v>14</v>
      </c>
      <c r="E16" s="190" t="s">
        <v>11</v>
      </c>
      <c r="F16" s="191"/>
      <c r="G16" s="317">
        <v>14</v>
      </c>
      <c r="H16" s="193"/>
      <c r="I16" s="318">
        <v>18</v>
      </c>
      <c r="J16" s="195"/>
      <c r="K16" s="319">
        <v>100</v>
      </c>
      <c r="L16" s="320"/>
      <c r="M16" s="320">
        <v>100</v>
      </c>
      <c r="N16" s="321"/>
      <c r="O16" s="321">
        <v>100</v>
      </c>
      <c r="P16" s="249"/>
      <c r="Q16" s="250"/>
      <c r="R16" s="253"/>
      <c r="S16" s="252"/>
      <c r="T16" s="256"/>
      <c r="U16" s="74"/>
      <c r="V16" s="257"/>
      <c r="W16" s="76"/>
      <c r="X16" s="258"/>
      <c r="Y16" s="77"/>
      <c r="Z16" s="259"/>
      <c r="AA16" s="79"/>
      <c r="AB16" s="260"/>
      <c r="AC16" s="80"/>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row>
    <row r="17" spans="2:131" ht="12.75">
      <c r="B17" s="189" t="s">
        <v>94</v>
      </c>
      <c r="C17" s="191"/>
      <c r="D17" s="317">
        <v>100</v>
      </c>
      <c r="E17" s="190" t="s">
        <v>11</v>
      </c>
      <c r="F17" s="191"/>
      <c r="G17" s="317">
        <v>100</v>
      </c>
      <c r="H17" s="193"/>
      <c r="I17" s="318">
        <v>100</v>
      </c>
      <c r="J17" s="195"/>
      <c r="K17" s="319">
        <v>100</v>
      </c>
      <c r="L17" s="320"/>
      <c r="M17" s="320">
        <v>100</v>
      </c>
      <c r="N17" s="321"/>
      <c r="O17" s="321">
        <v>10</v>
      </c>
      <c r="P17" s="249"/>
      <c r="Q17" s="250"/>
      <c r="R17" s="253"/>
      <c r="S17" s="252"/>
      <c r="T17" s="256"/>
      <c r="U17" s="74"/>
      <c r="V17" s="257"/>
      <c r="W17" s="76"/>
      <c r="X17" s="258"/>
      <c r="Y17" s="77"/>
      <c r="Z17" s="259"/>
      <c r="AA17" s="79"/>
      <c r="AB17" s="260"/>
      <c r="AC17" s="80"/>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row>
    <row r="18" spans="2:131" ht="12.75">
      <c r="B18" s="189" t="s">
        <v>95</v>
      </c>
      <c r="C18" s="191">
        <v>0.7</v>
      </c>
      <c r="D18" s="317">
        <v>2</v>
      </c>
      <c r="E18" s="190" t="s">
        <v>11</v>
      </c>
      <c r="F18" s="191">
        <v>0.7</v>
      </c>
      <c r="G18" s="317">
        <v>2</v>
      </c>
      <c r="H18" s="193">
        <v>0.65</v>
      </c>
      <c r="I18" s="318">
        <v>2</v>
      </c>
      <c r="J18" s="195">
        <v>0.55</v>
      </c>
      <c r="K18" s="319">
        <v>2</v>
      </c>
      <c r="L18" s="320">
        <v>0.68</v>
      </c>
      <c r="M18" s="320">
        <v>2</v>
      </c>
      <c r="N18" s="321">
        <v>0.65</v>
      </c>
      <c r="O18" s="321">
        <v>2</v>
      </c>
      <c r="P18" s="249"/>
      <c r="Q18" s="250"/>
      <c r="R18" s="253"/>
      <c r="S18" s="252"/>
      <c r="T18" s="256"/>
      <c r="U18" s="74"/>
      <c r="V18" s="257"/>
      <c r="W18" s="76"/>
      <c r="X18" s="258"/>
      <c r="Y18" s="77"/>
      <c r="Z18" s="259"/>
      <c r="AA18" s="79"/>
      <c r="AB18" s="260"/>
      <c r="AC18" s="80"/>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row>
    <row r="19" spans="2:131" ht="12.75">
      <c r="B19" s="189" t="s">
        <v>96</v>
      </c>
      <c r="C19" s="191"/>
      <c r="D19" s="317">
        <v>2</v>
      </c>
      <c r="E19" s="190" t="s">
        <v>11</v>
      </c>
      <c r="F19" s="191"/>
      <c r="G19" s="317">
        <v>2</v>
      </c>
      <c r="H19" s="193"/>
      <c r="I19" s="318">
        <v>2</v>
      </c>
      <c r="J19" s="195"/>
      <c r="K19" s="319">
        <v>2</v>
      </c>
      <c r="L19" s="320"/>
      <c r="M19" s="320">
        <v>2</v>
      </c>
      <c r="N19" s="321"/>
      <c r="O19" s="321">
        <v>2</v>
      </c>
      <c r="P19" s="249"/>
      <c r="Q19" s="250"/>
      <c r="R19" s="253"/>
      <c r="S19" s="252"/>
      <c r="T19" s="256"/>
      <c r="U19" s="74"/>
      <c r="V19" s="257"/>
      <c r="W19" s="76"/>
      <c r="X19" s="258"/>
      <c r="Y19" s="77"/>
      <c r="Z19" s="259"/>
      <c r="AA19" s="79"/>
      <c r="AB19" s="260"/>
      <c r="AC19" s="80"/>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row>
    <row r="20" spans="2:131" ht="12.75">
      <c r="B20" s="189" t="s">
        <v>225</v>
      </c>
      <c r="C20" s="191">
        <v>0.64</v>
      </c>
      <c r="D20" s="317">
        <v>0.77</v>
      </c>
      <c r="E20" s="190" t="s">
        <v>11</v>
      </c>
      <c r="F20" s="191">
        <v>0.64</v>
      </c>
      <c r="G20" s="317">
        <v>0.77</v>
      </c>
      <c r="H20" s="193">
        <v>0.6</v>
      </c>
      <c r="I20" s="318">
        <v>0.77</v>
      </c>
      <c r="J20" s="195">
        <v>0.45</v>
      </c>
      <c r="K20" s="319">
        <v>0.8</v>
      </c>
      <c r="L20" s="320">
        <v>0.54</v>
      </c>
      <c r="M20" s="320">
        <v>0.8</v>
      </c>
      <c r="N20" s="321">
        <v>0.52</v>
      </c>
      <c r="O20" s="321">
        <v>0.8</v>
      </c>
      <c r="P20" s="249"/>
      <c r="Q20" s="250"/>
      <c r="R20" s="253"/>
      <c r="S20" s="252"/>
      <c r="T20" s="256"/>
      <c r="U20" s="74"/>
      <c r="V20" s="257"/>
      <c r="W20" s="76"/>
      <c r="X20" s="258"/>
      <c r="Y20" s="77"/>
      <c r="Z20" s="259"/>
      <c r="AA20" s="79"/>
      <c r="AB20" s="260"/>
      <c r="AC20" s="80"/>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row>
    <row r="21" spans="2:131" ht="12.75">
      <c r="B21" s="189" t="s">
        <v>99</v>
      </c>
      <c r="C21" s="191">
        <v>0.6</v>
      </c>
      <c r="D21" s="317">
        <v>2</v>
      </c>
      <c r="E21" s="190" t="s">
        <v>11</v>
      </c>
      <c r="F21" s="191">
        <v>0.6</v>
      </c>
      <c r="G21" s="317">
        <v>2</v>
      </c>
      <c r="H21" s="193">
        <v>0.55</v>
      </c>
      <c r="I21" s="318">
        <v>2</v>
      </c>
      <c r="J21" s="195">
        <v>0.4</v>
      </c>
      <c r="K21" s="319">
        <v>2</v>
      </c>
      <c r="L21" s="320">
        <v>0.62</v>
      </c>
      <c r="M21" s="320">
        <v>2</v>
      </c>
      <c r="N21" s="321">
        <v>0.6</v>
      </c>
      <c r="O21" s="321">
        <v>2</v>
      </c>
      <c r="P21" s="249"/>
      <c r="Q21" s="250"/>
      <c r="R21" s="253"/>
      <c r="S21" s="252"/>
      <c r="T21" s="256"/>
      <c r="U21" s="74"/>
      <c r="V21" s="257"/>
      <c r="W21" s="76"/>
      <c r="X21" s="258"/>
      <c r="Y21" s="77"/>
      <c r="Z21" s="259"/>
      <c r="AA21" s="79"/>
      <c r="AB21" s="260"/>
      <c r="AC21" s="80"/>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row>
    <row r="22" spans="2:131" ht="12.75">
      <c r="B22" s="189" t="s">
        <v>101</v>
      </c>
      <c r="C22" s="191"/>
      <c r="D22" s="317">
        <v>2</v>
      </c>
      <c r="E22" s="190" t="s">
        <v>11</v>
      </c>
      <c r="F22" s="191"/>
      <c r="G22" s="317">
        <v>2</v>
      </c>
      <c r="H22" s="193"/>
      <c r="I22" s="318">
        <v>2</v>
      </c>
      <c r="J22" s="195"/>
      <c r="K22" s="319">
        <v>2</v>
      </c>
      <c r="L22" s="320"/>
      <c r="M22" s="320">
        <v>2</v>
      </c>
      <c r="N22" s="321"/>
      <c r="O22" s="321">
        <v>2</v>
      </c>
      <c r="P22" s="249"/>
      <c r="Q22" s="250"/>
      <c r="R22" s="253"/>
      <c r="S22" s="252"/>
      <c r="T22" s="256"/>
      <c r="U22" s="74"/>
      <c r="V22" s="257"/>
      <c r="W22" s="76"/>
      <c r="X22" s="258"/>
      <c r="Y22" s="77"/>
      <c r="Z22" s="259"/>
      <c r="AA22" s="79"/>
      <c r="AB22" s="260"/>
      <c r="AC22" s="80"/>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row>
    <row r="23" spans="2:131" ht="12.75">
      <c r="B23" s="189" t="s">
        <v>0</v>
      </c>
      <c r="C23" s="191">
        <v>0.5</v>
      </c>
      <c r="D23" s="317">
        <v>1.2</v>
      </c>
      <c r="E23" s="190" t="s">
        <v>11</v>
      </c>
      <c r="F23" s="191">
        <v>0.5</v>
      </c>
      <c r="G23" s="317">
        <v>1.2</v>
      </c>
      <c r="H23" s="193">
        <v>0.5</v>
      </c>
      <c r="I23" s="318">
        <v>1.2</v>
      </c>
      <c r="J23" s="195">
        <v>0.4</v>
      </c>
      <c r="K23" s="319">
        <v>1.2</v>
      </c>
      <c r="L23" s="320">
        <v>1.1</v>
      </c>
      <c r="M23" s="320">
        <v>1.3</v>
      </c>
      <c r="N23" s="321">
        <v>1.1</v>
      </c>
      <c r="O23" s="321">
        <v>1.3</v>
      </c>
      <c r="P23" s="249"/>
      <c r="Q23" s="250"/>
      <c r="R23" s="253"/>
      <c r="S23" s="252"/>
      <c r="T23" s="256"/>
      <c r="U23" s="74"/>
      <c r="V23" s="257"/>
      <c r="W23" s="76"/>
      <c r="X23" s="258"/>
      <c r="Y23" s="77"/>
      <c r="Z23" s="259"/>
      <c r="AA23" s="79"/>
      <c r="AB23" s="260"/>
      <c r="AC23" s="80"/>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row>
    <row r="24" spans="2:131" ht="12.75">
      <c r="B24" s="189" t="s">
        <v>103</v>
      </c>
      <c r="C24" s="191">
        <v>0.4</v>
      </c>
      <c r="D24" s="317">
        <v>0.8</v>
      </c>
      <c r="E24" s="190" t="s">
        <v>11</v>
      </c>
      <c r="F24" s="191">
        <v>0.4</v>
      </c>
      <c r="G24" s="317">
        <v>0.8</v>
      </c>
      <c r="H24" s="193">
        <v>0.4</v>
      </c>
      <c r="I24" s="318">
        <v>0.8</v>
      </c>
      <c r="J24" s="195">
        <v>0.25</v>
      </c>
      <c r="K24" s="319">
        <v>0.8</v>
      </c>
      <c r="L24" s="320">
        <v>0.5</v>
      </c>
      <c r="M24" s="320">
        <v>0.8</v>
      </c>
      <c r="N24" s="321">
        <v>0.5</v>
      </c>
      <c r="O24" s="321">
        <v>0.8</v>
      </c>
      <c r="P24" s="249"/>
      <c r="Q24" s="250"/>
      <c r="R24" s="253"/>
      <c r="S24" s="252"/>
      <c r="T24" s="256"/>
      <c r="U24" s="74"/>
      <c r="V24" s="257"/>
      <c r="W24" s="76"/>
      <c r="X24" s="258"/>
      <c r="Y24" s="77"/>
      <c r="Z24" s="259"/>
      <c r="AA24" s="79"/>
      <c r="AB24" s="260"/>
      <c r="AC24" s="80"/>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row>
    <row r="25" spans="2:131" ht="12.75">
      <c r="B25" s="189" t="s">
        <v>14</v>
      </c>
      <c r="C25" s="191">
        <v>0.2</v>
      </c>
      <c r="D25" s="317">
        <v>0.5</v>
      </c>
      <c r="E25" s="190" t="s">
        <v>11</v>
      </c>
      <c r="F25" s="191">
        <v>0.2</v>
      </c>
      <c r="G25" s="317">
        <v>0.5</v>
      </c>
      <c r="H25" s="193">
        <v>0.2</v>
      </c>
      <c r="I25" s="318">
        <v>0.5</v>
      </c>
      <c r="J25" s="195">
        <v>0.2</v>
      </c>
      <c r="K25" s="319">
        <v>0.5</v>
      </c>
      <c r="L25" s="320">
        <v>0.2</v>
      </c>
      <c r="M25" s="320">
        <v>0.5</v>
      </c>
      <c r="N25" s="321">
        <v>0.2</v>
      </c>
      <c r="O25" s="321">
        <v>0.5</v>
      </c>
      <c r="P25" s="249"/>
      <c r="Q25" s="250"/>
      <c r="R25" s="253"/>
      <c r="S25" s="252"/>
      <c r="T25" s="256"/>
      <c r="U25" s="74"/>
      <c r="V25" s="257"/>
      <c r="W25" s="76"/>
      <c r="X25" s="258"/>
      <c r="Y25" s="77"/>
      <c r="Z25" s="259"/>
      <c r="AA25" s="79"/>
      <c r="AB25" s="260"/>
      <c r="AC25" s="80"/>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row>
    <row r="26" spans="2:131" ht="12.75">
      <c r="B26" s="189" t="s">
        <v>30</v>
      </c>
      <c r="C26" s="191">
        <v>0.25</v>
      </c>
      <c r="D26" s="317">
        <v>0.6</v>
      </c>
      <c r="E26" s="190" t="s">
        <v>11</v>
      </c>
      <c r="F26" s="191">
        <v>0.25</v>
      </c>
      <c r="G26" s="317">
        <v>0.6</v>
      </c>
      <c r="H26" s="193">
        <v>0.25</v>
      </c>
      <c r="I26" s="318">
        <v>0.6</v>
      </c>
      <c r="J26" s="195">
        <v>0.25</v>
      </c>
      <c r="K26" s="319">
        <v>0.6</v>
      </c>
      <c r="L26" s="320">
        <v>0.25</v>
      </c>
      <c r="M26" s="320">
        <v>0.6</v>
      </c>
      <c r="N26" s="321">
        <v>0.25</v>
      </c>
      <c r="O26" s="321">
        <v>0.6</v>
      </c>
      <c r="P26" s="249"/>
      <c r="Q26" s="250"/>
      <c r="R26" s="253"/>
      <c r="S26" s="252"/>
      <c r="T26" s="256"/>
      <c r="U26" s="74"/>
      <c r="V26" s="257"/>
      <c r="W26" s="76"/>
      <c r="X26" s="258"/>
      <c r="Y26" s="77"/>
      <c r="Z26" s="259"/>
      <c r="AA26" s="79"/>
      <c r="AB26" s="260"/>
      <c r="AC26" s="80"/>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row>
    <row r="27" spans="2:131" ht="12.75">
      <c r="B27" s="189" t="s">
        <v>104</v>
      </c>
      <c r="C27" s="191"/>
      <c r="D27" s="317">
        <v>2</v>
      </c>
      <c r="E27" s="190" t="s">
        <v>11</v>
      </c>
      <c r="F27" s="191"/>
      <c r="G27" s="317">
        <v>2</v>
      </c>
      <c r="H27" s="193"/>
      <c r="I27" s="318">
        <v>2</v>
      </c>
      <c r="J27" s="195"/>
      <c r="K27" s="319">
        <v>2</v>
      </c>
      <c r="L27" s="320"/>
      <c r="M27" s="320">
        <v>2</v>
      </c>
      <c r="N27" s="321"/>
      <c r="O27" s="321">
        <v>2</v>
      </c>
      <c r="P27" s="249"/>
      <c r="Q27" s="250"/>
      <c r="R27" s="253"/>
      <c r="S27" s="252"/>
      <c r="T27" s="256"/>
      <c r="U27" s="74"/>
      <c r="V27" s="257"/>
      <c r="W27" s="76"/>
      <c r="X27" s="258"/>
      <c r="Y27" s="77"/>
      <c r="Z27" s="259"/>
      <c r="AA27" s="79"/>
      <c r="AB27" s="260"/>
      <c r="AC27" s="80"/>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row>
    <row r="28" spans="2:131" ht="12.75">
      <c r="B28" s="189" t="s">
        <v>13</v>
      </c>
      <c r="C28" s="191">
        <v>0.4</v>
      </c>
      <c r="D28" s="317">
        <v>1.7</v>
      </c>
      <c r="E28" s="190" t="s">
        <v>11</v>
      </c>
      <c r="F28" s="191">
        <v>0.4</v>
      </c>
      <c r="G28" s="317">
        <v>1.7</v>
      </c>
      <c r="H28" s="193">
        <v>0.4</v>
      </c>
      <c r="I28" s="318">
        <v>1.7</v>
      </c>
      <c r="J28" s="195">
        <v>0.3</v>
      </c>
      <c r="K28" s="319">
        <v>1.7</v>
      </c>
      <c r="L28" s="320">
        <v>0.4</v>
      </c>
      <c r="M28" s="320">
        <v>1.7</v>
      </c>
      <c r="N28" s="321">
        <v>0.4</v>
      </c>
      <c r="O28" s="321">
        <v>1.7</v>
      </c>
      <c r="P28" s="249"/>
      <c r="Q28" s="250"/>
      <c r="R28" s="253"/>
      <c r="S28" s="252"/>
      <c r="T28" s="256"/>
      <c r="U28" s="74"/>
      <c r="V28" s="257"/>
      <c r="W28" s="76"/>
      <c r="X28" s="258"/>
      <c r="Y28" s="77"/>
      <c r="Z28" s="259"/>
      <c r="AA28" s="79"/>
      <c r="AB28" s="260"/>
      <c r="AC28" s="80"/>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row>
    <row r="29" spans="2:131" ht="12.75">
      <c r="B29" s="189" t="s">
        <v>222</v>
      </c>
      <c r="C29" s="191">
        <v>11.5</v>
      </c>
      <c r="D29" s="317">
        <v>13</v>
      </c>
      <c r="E29" s="190" t="s">
        <v>11</v>
      </c>
      <c r="F29" s="191">
        <v>11.5</v>
      </c>
      <c r="G29" s="317">
        <v>13</v>
      </c>
      <c r="H29" s="193">
        <v>11</v>
      </c>
      <c r="I29" s="318">
        <v>12.5</v>
      </c>
      <c r="J29" s="195">
        <v>10</v>
      </c>
      <c r="K29" s="319">
        <v>12</v>
      </c>
      <c r="L29" s="320">
        <v>13</v>
      </c>
      <c r="M29" s="320">
        <v>16</v>
      </c>
      <c r="N29" s="321">
        <v>12.5</v>
      </c>
      <c r="O29" s="321">
        <v>14.5</v>
      </c>
      <c r="P29" s="249"/>
      <c r="Q29" s="250"/>
      <c r="R29" s="253"/>
      <c r="S29" s="252"/>
      <c r="T29" s="256"/>
      <c r="U29" s="74"/>
      <c r="V29" s="257"/>
      <c r="W29" s="76"/>
      <c r="X29" s="258"/>
      <c r="Y29" s="77"/>
      <c r="Z29" s="259"/>
      <c r="AA29" s="79"/>
      <c r="AB29" s="260"/>
      <c r="AC29" s="80"/>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row>
    <row r="30" spans="2:131" ht="12.75">
      <c r="B30" s="189" t="s">
        <v>110</v>
      </c>
      <c r="C30" s="324">
        <v>2250</v>
      </c>
      <c r="D30" s="325">
        <v>2350</v>
      </c>
      <c r="E30" s="190" t="s">
        <v>111</v>
      </c>
      <c r="F30" s="324">
        <v>2250</v>
      </c>
      <c r="G30" s="325">
        <v>2350</v>
      </c>
      <c r="H30" s="326">
        <v>2350</v>
      </c>
      <c r="I30" s="221">
        <v>2450</v>
      </c>
      <c r="J30" s="327">
        <v>2150</v>
      </c>
      <c r="K30" s="328">
        <v>2250</v>
      </c>
      <c r="L30" s="329">
        <v>2600</v>
      </c>
      <c r="M30" s="329">
        <v>2700</v>
      </c>
      <c r="N30" s="330">
        <v>2500</v>
      </c>
      <c r="O30" s="330">
        <v>2600</v>
      </c>
      <c r="P30" s="249"/>
      <c r="Q30" s="250"/>
      <c r="R30" s="253"/>
      <c r="S30" s="252"/>
      <c r="T30" s="256"/>
      <c r="U30" s="74"/>
      <c r="V30" s="257"/>
      <c r="W30" s="76"/>
      <c r="X30" s="258"/>
      <c r="Y30" s="77"/>
      <c r="Z30" s="259"/>
      <c r="AA30" s="79"/>
      <c r="AB30" s="260"/>
      <c r="AC30" s="80"/>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row>
    <row r="31" spans="2:131" ht="12.75">
      <c r="B31" s="189" t="s">
        <v>120</v>
      </c>
      <c r="C31" s="324"/>
      <c r="D31" s="325">
        <v>2350</v>
      </c>
      <c r="E31" s="190" t="s">
        <v>111</v>
      </c>
      <c r="F31" s="324"/>
      <c r="G31" s="325">
        <v>2350</v>
      </c>
      <c r="H31" s="326"/>
      <c r="I31" s="221">
        <v>2450</v>
      </c>
      <c r="J31" s="327"/>
      <c r="K31" s="328">
        <v>2250</v>
      </c>
      <c r="L31" s="329"/>
      <c r="M31" s="329">
        <v>2700</v>
      </c>
      <c r="N31" s="330"/>
      <c r="O31" s="330">
        <v>2600</v>
      </c>
      <c r="P31" s="249"/>
      <c r="Q31" s="250"/>
      <c r="R31" s="253"/>
      <c r="S31" s="252"/>
      <c r="T31" s="256"/>
      <c r="U31" s="74"/>
      <c r="V31" s="257"/>
      <c r="W31" s="76"/>
      <c r="X31" s="258"/>
      <c r="Y31" s="77"/>
      <c r="Z31" s="259"/>
      <c r="AA31" s="79"/>
      <c r="AB31" s="260"/>
      <c r="AC31" s="80"/>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row>
    <row r="32" spans="2:131" ht="12.75">
      <c r="B32" s="189" t="s">
        <v>224</v>
      </c>
      <c r="C32" s="191">
        <v>13</v>
      </c>
      <c r="D32" s="317">
        <v>100</v>
      </c>
      <c r="E32" s="190" t="s">
        <v>11</v>
      </c>
      <c r="F32" s="191">
        <v>13</v>
      </c>
      <c r="G32" s="317">
        <v>100</v>
      </c>
      <c r="H32" s="193">
        <v>11</v>
      </c>
      <c r="I32" s="318">
        <v>100</v>
      </c>
      <c r="J32" s="195">
        <v>15</v>
      </c>
      <c r="K32" s="319">
        <v>100</v>
      </c>
      <c r="L32" s="320">
        <v>14</v>
      </c>
      <c r="M32" s="320">
        <v>100</v>
      </c>
      <c r="N32" s="321">
        <v>14</v>
      </c>
      <c r="O32" s="321">
        <v>100</v>
      </c>
      <c r="P32" s="249"/>
      <c r="Q32" s="250"/>
      <c r="R32" s="253"/>
      <c r="S32" s="252"/>
      <c r="T32" s="256"/>
      <c r="U32" s="74"/>
      <c r="V32" s="257"/>
      <c r="W32" s="76"/>
      <c r="X32" s="258"/>
      <c r="Y32" s="77"/>
      <c r="Z32" s="259"/>
      <c r="AA32" s="79"/>
      <c r="AB32" s="260"/>
      <c r="AC32" s="80"/>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row>
    <row r="33" spans="2:131" ht="12.75">
      <c r="B33" s="189" t="s">
        <v>212</v>
      </c>
      <c r="C33" s="191"/>
      <c r="D33" s="317"/>
      <c r="E33" s="190" t="s">
        <v>11</v>
      </c>
      <c r="F33" s="191"/>
      <c r="G33" s="317"/>
      <c r="H33" s="193"/>
      <c r="I33" s="318"/>
      <c r="J33" s="195"/>
      <c r="K33" s="319"/>
      <c r="L33" s="320"/>
      <c r="M33" s="320"/>
      <c r="N33" s="321"/>
      <c r="O33" s="321"/>
      <c r="P33" s="249"/>
      <c r="Q33" s="250"/>
      <c r="R33" s="253"/>
      <c r="S33" s="252"/>
      <c r="T33" s="256"/>
      <c r="U33" s="74"/>
      <c r="V33" s="257"/>
      <c r="W33" s="76"/>
      <c r="X33" s="258"/>
      <c r="Y33" s="77"/>
      <c r="Z33" s="259"/>
      <c r="AA33" s="79"/>
      <c r="AB33" s="260"/>
      <c r="AC33" s="80"/>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row>
    <row r="34" spans="2:131" ht="12.75">
      <c r="B34" s="189" t="s">
        <v>213</v>
      </c>
      <c r="C34" s="191"/>
      <c r="D34" s="317"/>
      <c r="E34" s="190" t="s">
        <v>11</v>
      </c>
      <c r="F34" s="191"/>
      <c r="G34" s="317"/>
      <c r="H34" s="193"/>
      <c r="I34" s="318"/>
      <c r="J34" s="195"/>
      <c r="K34" s="319"/>
      <c r="L34" s="320"/>
      <c r="M34" s="320"/>
      <c r="N34" s="321"/>
      <c r="O34" s="321"/>
      <c r="P34" s="249"/>
      <c r="Q34" s="250"/>
      <c r="R34" s="253"/>
      <c r="S34" s="252"/>
      <c r="T34" s="256"/>
      <c r="U34" s="74"/>
      <c r="V34" s="257"/>
      <c r="W34" s="76"/>
      <c r="X34" s="258"/>
      <c r="Y34" s="77"/>
      <c r="Z34" s="259"/>
      <c r="AA34" s="79"/>
      <c r="AB34" s="260"/>
      <c r="AC34" s="80"/>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row>
    <row r="35" spans="2:131" ht="12.75">
      <c r="B35" s="189" t="s">
        <v>214</v>
      </c>
      <c r="C35" s="191"/>
      <c r="D35" s="317"/>
      <c r="E35" s="190" t="s">
        <v>11</v>
      </c>
      <c r="F35" s="191"/>
      <c r="G35" s="317"/>
      <c r="H35" s="193"/>
      <c r="I35" s="318"/>
      <c r="J35" s="195"/>
      <c r="K35" s="319"/>
      <c r="L35" s="320"/>
      <c r="M35" s="320"/>
      <c r="N35" s="321"/>
      <c r="O35" s="321"/>
      <c r="P35" s="249"/>
      <c r="Q35" s="250"/>
      <c r="R35" s="253"/>
      <c r="S35" s="252"/>
      <c r="T35" s="256"/>
      <c r="U35" s="74"/>
      <c r="V35" s="257"/>
      <c r="W35" s="76"/>
      <c r="X35" s="258"/>
      <c r="Y35" s="77"/>
      <c r="Z35" s="259"/>
      <c r="AA35" s="79"/>
      <c r="AB35" s="260"/>
      <c r="AC35" s="80"/>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row>
    <row r="36" spans="2:131" ht="12.75">
      <c r="B36" s="189" t="s">
        <v>215</v>
      </c>
      <c r="C36" s="191"/>
      <c r="D36" s="317"/>
      <c r="E36" s="190" t="s">
        <v>11</v>
      </c>
      <c r="F36" s="191"/>
      <c r="G36" s="317"/>
      <c r="H36" s="193"/>
      <c r="I36" s="318"/>
      <c r="J36" s="195"/>
      <c r="K36" s="319"/>
      <c r="L36" s="320"/>
      <c r="M36" s="320"/>
      <c r="N36" s="321"/>
      <c r="O36" s="321"/>
      <c r="P36" s="249"/>
      <c r="Q36" s="250"/>
      <c r="R36" s="253"/>
      <c r="S36" s="252"/>
      <c r="T36" s="256"/>
      <c r="U36" s="74"/>
      <c r="V36" s="257"/>
      <c r="W36" s="76"/>
      <c r="X36" s="258"/>
      <c r="Y36" s="77"/>
      <c r="Z36" s="259"/>
      <c r="AA36" s="79"/>
      <c r="AB36" s="260"/>
      <c r="AC36" s="80"/>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row>
    <row r="37" spans="2:131" ht="12.75">
      <c r="B37" s="189" t="s">
        <v>216</v>
      </c>
      <c r="C37" s="191"/>
      <c r="D37" s="317"/>
      <c r="E37" s="190" t="s">
        <v>11</v>
      </c>
      <c r="F37" s="191"/>
      <c r="G37" s="317"/>
      <c r="H37" s="193"/>
      <c r="I37" s="318"/>
      <c r="J37" s="195"/>
      <c r="K37" s="319"/>
      <c r="L37" s="320"/>
      <c r="M37" s="320"/>
      <c r="N37" s="321"/>
      <c r="O37" s="321"/>
      <c r="P37" s="249"/>
      <c r="Q37" s="250"/>
      <c r="R37" s="253"/>
      <c r="S37" s="252"/>
      <c r="T37" s="256"/>
      <c r="U37" s="74"/>
      <c r="V37" s="257"/>
      <c r="W37" s="76"/>
      <c r="X37" s="258"/>
      <c r="Y37" s="77"/>
      <c r="Z37" s="259"/>
      <c r="AA37" s="79"/>
      <c r="AB37" s="260"/>
      <c r="AC37" s="80"/>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row>
    <row r="38" spans="2:131" ht="12.75">
      <c r="B38" s="189" t="s">
        <v>217</v>
      </c>
      <c r="C38" s="191"/>
      <c r="D38" s="317"/>
      <c r="E38" s="190" t="s">
        <v>11</v>
      </c>
      <c r="F38" s="191"/>
      <c r="G38" s="317"/>
      <c r="H38" s="193"/>
      <c r="I38" s="318"/>
      <c r="J38" s="195"/>
      <c r="K38" s="319"/>
      <c r="L38" s="320"/>
      <c r="M38" s="320"/>
      <c r="N38" s="321"/>
      <c r="O38" s="321"/>
      <c r="P38" s="249"/>
      <c r="Q38" s="250"/>
      <c r="R38" s="253"/>
      <c r="S38" s="252"/>
      <c r="T38" s="256"/>
      <c r="U38" s="74"/>
      <c r="V38" s="257"/>
      <c r="W38" s="76"/>
      <c r="X38" s="258"/>
      <c r="Y38" s="77"/>
      <c r="Z38" s="259"/>
      <c r="AA38" s="79"/>
      <c r="AB38" s="260"/>
      <c r="AC38" s="80"/>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row>
    <row r="39" spans="2:131" ht="13.5" thickBot="1">
      <c r="B39" s="189" t="s">
        <v>218</v>
      </c>
      <c r="C39" s="192"/>
      <c r="D39" s="317"/>
      <c r="E39" s="190" t="s">
        <v>11</v>
      </c>
      <c r="F39" s="192"/>
      <c r="G39" s="317"/>
      <c r="H39" s="194"/>
      <c r="I39" s="322"/>
      <c r="J39" s="196"/>
      <c r="K39" s="323"/>
      <c r="L39" s="320"/>
      <c r="M39" s="320"/>
      <c r="N39" s="321"/>
      <c r="O39" s="321"/>
      <c r="P39" s="249"/>
      <c r="Q39" s="250"/>
      <c r="R39" s="253"/>
      <c r="S39" s="252"/>
      <c r="T39" s="256"/>
      <c r="U39" s="74"/>
      <c r="V39" s="257"/>
      <c r="W39" s="76"/>
      <c r="X39" s="258"/>
      <c r="Y39" s="77"/>
      <c r="Z39" s="259"/>
      <c r="AA39" s="79"/>
      <c r="AB39" s="260"/>
      <c r="AC39" s="80"/>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row>
  </sheetData>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A1:BG52"/>
  <sheetViews>
    <sheetView zoomScale="75" zoomScaleNormal="75" workbookViewId="0" topLeftCell="A1">
      <pane ySplit="7" topLeftCell="BM8" activePane="bottomLeft" state="frozen"/>
      <selection pane="topLeft" activeCell="A1" sqref="A1"/>
      <selection pane="bottomLeft" activeCell="N34" sqref="N34"/>
    </sheetView>
  </sheetViews>
  <sheetFormatPr defaultColWidth="11.421875" defaultRowHeight="12.75"/>
  <cols>
    <col min="1" max="1" width="2.7109375" style="0" customWidth="1"/>
    <col min="2" max="2" width="21.57421875" style="0" customWidth="1"/>
    <col min="3" max="3" width="7.28125" style="0" customWidth="1"/>
    <col min="4" max="4" width="7.7109375" style="0" customWidth="1"/>
    <col min="5" max="5" width="9.140625" style="0" customWidth="1"/>
    <col min="6" max="6" width="7.7109375" style="0" customWidth="1"/>
    <col min="7" max="7" width="2.57421875" style="3" customWidth="1"/>
    <col min="8" max="8" width="19.421875" style="0" customWidth="1"/>
    <col min="9" max="9" width="9.140625" style="5" customWidth="1"/>
    <col min="10" max="10" width="12.57421875" style="5" customWidth="1"/>
    <col min="11" max="11" width="6.140625" style="1" customWidth="1"/>
    <col min="12" max="12" width="6.57421875" style="38" customWidth="1"/>
    <col min="13" max="18" width="9.140625" style="5" customWidth="1"/>
    <col min="19" max="20" width="9.140625" style="15" customWidth="1"/>
    <col min="21" max="21" width="9.140625" style="12" customWidth="1"/>
    <col min="22" max="22" width="9.140625" style="6" customWidth="1"/>
    <col min="23" max="23" width="18.28125" style="0" customWidth="1"/>
    <col min="24" max="24" width="14.140625" style="0" customWidth="1"/>
    <col min="25" max="25" width="6.8515625" style="0" bestFit="1" customWidth="1"/>
    <col min="26" max="26" width="6.28125" style="0" bestFit="1" customWidth="1"/>
    <col min="27" max="27" width="6.00390625" style="0" bestFit="1" customWidth="1"/>
    <col min="28" max="28" width="6.8515625" style="0" bestFit="1" customWidth="1"/>
    <col min="29" max="29" width="4.7109375" style="0" bestFit="1" customWidth="1"/>
    <col min="30" max="30" width="5.8515625" style="0" bestFit="1" customWidth="1"/>
    <col min="31" max="31" width="5.00390625" style="0" bestFit="1" customWidth="1"/>
    <col min="32" max="32" width="7.7109375" style="0" bestFit="1" customWidth="1"/>
    <col min="33" max="33" width="5.8515625" style="0" bestFit="1" customWidth="1"/>
    <col min="34" max="34" width="6.00390625" style="0" bestFit="1" customWidth="1"/>
    <col min="35" max="35" width="5.00390625" style="0" bestFit="1" customWidth="1"/>
    <col min="36" max="36" width="6.00390625" style="0" bestFit="1" customWidth="1"/>
    <col min="37" max="37" width="9.28125" style="0" customWidth="1"/>
    <col min="38" max="38" width="3.28125" style="0" customWidth="1"/>
    <col min="39" max="39" width="3.8515625" style="0" customWidth="1"/>
    <col min="40" max="40" width="5.7109375" style="0" bestFit="1" customWidth="1"/>
    <col min="41" max="41" width="7.140625" style="0" bestFit="1" customWidth="1"/>
    <col min="42" max="42" width="6.140625" style="0" bestFit="1" customWidth="1"/>
    <col min="43" max="45" width="5.00390625" style="0" bestFit="1" customWidth="1"/>
    <col min="46" max="46" width="6.140625" style="0" bestFit="1" customWidth="1"/>
    <col min="47" max="48" width="5.00390625" style="0" bestFit="1" customWidth="1"/>
    <col min="49" max="49" width="6.00390625" style="0" bestFit="1" customWidth="1"/>
    <col min="50" max="51" width="5.00390625" style="0" bestFit="1" customWidth="1"/>
    <col min="52" max="53" width="5.8515625" style="0" bestFit="1" customWidth="1"/>
    <col min="54" max="56" width="5.00390625" style="0" bestFit="1" customWidth="1"/>
    <col min="57" max="16384" width="9.140625" style="0" customWidth="1"/>
  </cols>
  <sheetData>
    <row r="1" spans="2:22" s="61" customFormat="1" ht="26.25">
      <c r="B1" s="55" t="s">
        <v>9</v>
      </c>
      <c r="C1" s="10"/>
      <c r="D1" s="11"/>
      <c r="G1" s="94"/>
      <c r="H1" s="54" t="s">
        <v>40</v>
      </c>
      <c r="J1" s="303">
        <f>K1/100</f>
        <v>14.269727403231844</v>
      </c>
      <c r="K1" s="97">
        <f>SUMPRODUCT($E$8:$E$32,X7:X31)</f>
        <v>1426.9727403231843</v>
      </c>
      <c r="R1" s="95"/>
      <c r="S1" s="95"/>
      <c r="T1" s="95"/>
      <c r="V1" s="96"/>
    </row>
    <row r="2" spans="2:22" s="12" customFormat="1" ht="24.75" customHeight="1" thickBot="1">
      <c r="B2" s="226"/>
      <c r="C2" s="175"/>
      <c r="D2" s="227"/>
      <c r="G2" s="13"/>
      <c r="J2" s="304" t="s">
        <v>131</v>
      </c>
      <c r="K2" s="97"/>
      <c r="R2" s="15"/>
      <c r="S2" s="15"/>
      <c r="T2" s="15"/>
      <c r="V2" s="228"/>
    </row>
    <row r="3" spans="2:22" s="12" customFormat="1" ht="30.75" thickBot="1">
      <c r="B3" s="236" t="s">
        <v>31</v>
      </c>
      <c r="C3" s="230"/>
      <c r="D3" s="229"/>
      <c r="E3" s="230"/>
      <c r="F3" s="230"/>
      <c r="G3" s="231"/>
      <c r="H3" s="232"/>
      <c r="I3" s="230"/>
      <c r="J3" s="233"/>
      <c r="K3" s="234"/>
      <c r="L3" s="235"/>
      <c r="M3" s="235"/>
      <c r="R3" s="15"/>
      <c r="S3" s="15"/>
      <c r="T3" s="15"/>
      <c r="V3" s="228"/>
    </row>
    <row r="4" spans="1:51" ht="26.25">
      <c r="A4" s="12"/>
      <c r="B4" s="224" t="s">
        <v>32</v>
      </c>
      <c r="C4" s="225"/>
      <c r="D4" s="237" t="s">
        <v>234</v>
      </c>
      <c r="E4" s="238"/>
      <c r="F4" s="239"/>
      <c r="G4" s="240"/>
      <c r="H4" s="178"/>
      <c r="I4" s="12"/>
      <c r="J4" s="176"/>
      <c r="K4" s="177"/>
      <c r="L4" s="12"/>
      <c r="M4" s="12"/>
      <c r="N4" s="12"/>
      <c r="O4" s="12"/>
      <c r="P4" s="12"/>
      <c r="Q4" s="12"/>
      <c r="R4" s="15"/>
      <c r="Z4" t="str">
        <f>'Matières premières'!G2</f>
        <v>Mat.</v>
      </c>
      <c r="AG4">
        <f>'Matières premières'!N2</f>
        <v>0</v>
      </c>
      <c r="AH4">
        <f>'Matières premières'!O2</f>
        <v>0</v>
      </c>
      <c r="AT4">
        <f>'Matières premières'!AA2</f>
        <v>0</v>
      </c>
      <c r="AX4" t="s">
        <v>195</v>
      </c>
      <c r="AY4" t="s">
        <v>115</v>
      </c>
    </row>
    <row r="5" spans="1:59" ht="12.75">
      <c r="A5" s="12"/>
      <c r="B5" s="12"/>
      <c r="C5" s="12"/>
      <c r="D5" s="12"/>
      <c r="E5" s="12"/>
      <c r="F5" s="12"/>
      <c r="G5" s="13"/>
      <c r="H5" s="12"/>
      <c r="I5" s="15"/>
      <c r="J5" s="15"/>
      <c r="K5" s="14"/>
      <c r="L5" s="36"/>
      <c r="M5" s="12"/>
      <c r="N5" s="12"/>
      <c r="O5" s="12"/>
      <c r="P5" s="12"/>
      <c r="Q5" s="12"/>
      <c r="R5" s="15"/>
      <c r="U5" s="179"/>
      <c r="V5" s="5" t="s">
        <v>130</v>
      </c>
      <c r="X5" t="str">
        <f>'Matières premières'!C3</f>
        <v>Prix</v>
      </c>
      <c r="Y5" t="str">
        <f>'Matières premières'!F3</f>
        <v>Pds</v>
      </c>
      <c r="Z5" t="str">
        <f>'Matières premières'!G3</f>
        <v>sèche</v>
      </c>
      <c r="AA5" t="str">
        <f>'Matières premières'!H3</f>
        <v>Brutes</v>
      </c>
      <c r="AB5" t="str">
        <f>'Matières premières'!I3</f>
        <v>Brute</v>
      </c>
      <c r="AC5" t="str">
        <f>'Matières premières'!J3</f>
        <v>Grasses</v>
      </c>
      <c r="AD5" t="str">
        <f>'Matières premières'!K3</f>
        <v>Brute</v>
      </c>
      <c r="AE5" t="str">
        <f>'Matières premières'!L3</f>
        <v>NDF</v>
      </c>
      <c r="AF5" t="str">
        <f>'Matières premières'!M3</f>
        <v>ADF</v>
      </c>
      <c r="AG5" t="str">
        <f>'Matières premières'!N3</f>
        <v>ADL</v>
      </c>
      <c r="AH5" t="str">
        <f>'Matières premières'!O3</f>
        <v>Hem</v>
      </c>
      <c r="AI5" t="str">
        <f>'Matières premières'!P3</f>
        <v>WIP</v>
      </c>
      <c r="AJ5" t="str">
        <f>'Matières premières'!Q3</f>
        <v>Amidon</v>
      </c>
      <c r="AK5" t="str">
        <f>'Matières premières'!R3</f>
        <v>Totaux</v>
      </c>
      <c r="AL5" t="str">
        <f>'Matières premières'!S3</f>
        <v>Lysine</v>
      </c>
      <c r="AM5" t="str">
        <f>'Matières premières'!T3</f>
        <v>Methionine</v>
      </c>
      <c r="AN5" t="str">
        <f>'Matières premières'!U3</f>
        <v>AAS</v>
      </c>
      <c r="AO5" t="str">
        <f>'Matières premières'!V3</f>
        <v>Thréonine</v>
      </c>
      <c r="AP5" t="str">
        <f>'Matières premières'!W3</f>
        <v>Trypto</v>
      </c>
      <c r="AQ5" t="str">
        <f>'Matières premières'!X3</f>
        <v>Calcium</v>
      </c>
      <c r="AR5" t="str">
        <f>'Matières premières'!Y3</f>
        <v>Phos</v>
      </c>
      <c r="AS5" t="str">
        <f>'Matières premières'!Z3</f>
        <v>Na</v>
      </c>
      <c r="AT5" t="str">
        <f>'Matières premières'!AA3</f>
        <v>Cl</v>
      </c>
      <c r="AU5" t="str">
        <f>'Matières premières'!AB3</f>
        <v>Mg</v>
      </c>
      <c r="AV5" t="str">
        <f>'Matières premières'!AC3</f>
        <v>K</v>
      </c>
      <c r="AW5" t="str">
        <f>'Matières premières'!AE3</f>
        <v>Dig.</v>
      </c>
      <c r="AX5" t="str">
        <f>'Matières premières'!AF3</f>
        <v>lapin</v>
      </c>
      <c r="AY5" t="str">
        <f>'Matières premières'!AG3</f>
        <v>lapin</v>
      </c>
      <c r="AZ5" t="str">
        <f>'Matières premières'!AH3</f>
        <v>Cellulose</v>
      </c>
      <c r="BA5" t="s">
        <v>212</v>
      </c>
      <c r="BB5" t="s">
        <v>213</v>
      </c>
      <c r="BC5" t="s">
        <v>214</v>
      </c>
      <c r="BD5" t="s">
        <v>215</v>
      </c>
      <c r="BE5" t="s">
        <v>216</v>
      </c>
      <c r="BF5" t="s">
        <v>217</v>
      </c>
      <c r="BG5" t="s">
        <v>218</v>
      </c>
    </row>
    <row r="6" spans="1:22" ht="12.75">
      <c r="A6" s="12"/>
      <c r="B6" s="20" t="s">
        <v>33</v>
      </c>
      <c r="C6" s="23" t="s">
        <v>34</v>
      </c>
      <c r="D6" s="25" t="s">
        <v>4</v>
      </c>
      <c r="E6" s="332" t="s">
        <v>35</v>
      </c>
      <c r="F6" s="25" t="s">
        <v>5</v>
      </c>
      <c r="G6" s="13"/>
      <c r="H6" s="18" t="s">
        <v>36</v>
      </c>
      <c r="I6" s="50" t="s">
        <v>37</v>
      </c>
      <c r="J6" s="33" t="s">
        <v>38</v>
      </c>
      <c r="K6" s="25" t="s">
        <v>5</v>
      </c>
      <c r="L6" s="33" t="s">
        <v>39</v>
      </c>
      <c r="M6" s="15"/>
      <c r="N6" s="15"/>
      <c r="O6" s="15"/>
      <c r="P6" s="15"/>
      <c r="Q6" s="15"/>
      <c r="R6" s="15"/>
      <c r="U6" s="179"/>
      <c r="V6" s="5"/>
    </row>
    <row r="7" spans="1:59" ht="12.75">
      <c r="A7" s="12"/>
      <c r="B7" s="21"/>
      <c r="C7" s="24" t="s">
        <v>123</v>
      </c>
      <c r="D7" s="26" t="s">
        <v>11</v>
      </c>
      <c r="E7" s="19" t="s">
        <v>11</v>
      </c>
      <c r="F7" s="26" t="s">
        <v>11</v>
      </c>
      <c r="G7" s="13"/>
      <c r="H7" s="32"/>
      <c r="I7" s="51" t="s">
        <v>187</v>
      </c>
      <c r="J7" s="35"/>
      <c r="K7" s="26"/>
      <c r="L7" s="37"/>
      <c r="M7" s="15"/>
      <c r="N7" s="15"/>
      <c r="O7" s="15"/>
      <c r="P7" s="15"/>
      <c r="Q7" s="15"/>
      <c r="R7" s="15"/>
      <c r="U7" s="180"/>
      <c r="V7" s="5">
        <f aca="true" t="shared" si="0" ref="V7:V31">E8*X7</f>
        <v>162.9178884652293</v>
      </c>
      <c r="W7" t="str">
        <f>'Matières premières'!B5</f>
        <v>Orge (INRA 84)</v>
      </c>
      <c r="X7">
        <f>'Matières premières'!C5</f>
        <v>14</v>
      </c>
      <c r="Y7">
        <f>'Matières premières'!F5</f>
        <v>1</v>
      </c>
      <c r="Z7">
        <f>'Matières premières'!G5/100</f>
        <v>0.88</v>
      </c>
      <c r="AA7">
        <f>'Matières premières'!H5/100</f>
        <v>0.022000000000000002</v>
      </c>
      <c r="AB7">
        <f>'Matières premières'!I5/100</f>
        <v>0.10300000000000001</v>
      </c>
      <c r="AC7">
        <f>'Matières premières'!J5/100</f>
        <v>0.02</v>
      </c>
      <c r="AD7">
        <f>'Matières premières'!K5/100</f>
        <v>0.046</v>
      </c>
      <c r="AE7">
        <f>'Matières premières'!L5/100</f>
        <v>0.175</v>
      </c>
      <c r="AF7">
        <f>'Matières premières'!M5/100</f>
        <v>0.055</v>
      </c>
      <c r="AG7">
        <f>'Matières premières'!N5/100</f>
        <v>0.009000000000000001</v>
      </c>
      <c r="AH7">
        <f>'Matières premières'!O5/100</f>
        <v>0.12</v>
      </c>
      <c r="AI7">
        <f>'Matières premières'!P5/100</f>
        <v>0.006</v>
      </c>
      <c r="AJ7">
        <f>'Matières premières'!Q5/100</f>
        <v>0.51</v>
      </c>
      <c r="AK7">
        <f>'Matières premières'!R5/100</f>
        <v>0.025</v>
      </c>
      <c r="AL7">
        <f>'Matières premières'!S5/100</f>
        <v>0.0039000000000000003</v>
      </c>
      <c r="AM7">
        <f>'Matières premières'!T5/100</f>
        <v>0.0017000000000000001</v>
      </c>
      <c r="AN7">
        <f>'Matières premières'!U5/100</f>
        <v>0.0042</v>
      </c>
      <c r="AO7">
        <f>'Matières premières'!V5/100</f>
        <v>0.0036</v>
      </c>
      <c r="AP7">
        <f>'Matières premières'!W5/100</f>
        <v>0.0013</v>
      </c>
      <c r="AQ7">
        <f>'Matières premières'!X5/100</f>
        <v>0.0006</v>
      </c>
      <c r="AR7">
        <f>'Matières premières'!Y5/100</f>
        <v>0.0036</v>
      </c>
      <c r="AS7">
        <f>'Matières premières'!Z5/100</f>
        <v>0.0002</v>
      </c>
      <c r="AT7">
        <f>'Matières premières'!AA5/100</f>
        <v>0.0014000000000000002</v>
      </c>
      <c r="AU7">
        <f>'Matières premières'!AB5/100</f>
        <v>0.0013</v>
      </c>
      <c r="AV7">
        <f>'Matières premières'!AC5/100</f>
        <v>0.0051</v>
      </c>
      <c r="AW7">
        <f>'Matières premières'!AE5/100</f>
        <v>0.06901</v>
      </c>
      <c r="AX7">
        <f>'Matières premières'!AF5/100</f>
        <v>30.3</v>
      </c>
      <c r="AY7">
        <f>'Matières premières'!AG5/100</f>
        <v>29.55</v>
      </c>
      <c r="AZ7">
        <f>'Matières premières'!AH5/100</f>
        <v>0.046</v>
      </c>
      <c r="BA7">
        <f>'Matières premières'!AK5/100</f>
        <v>0</v>
      </c>
      <c r="BB7">
        <f>'Matières premières'!AL5/100</f>
        <v>0</v>
      </c>
      <c r="BC7">
        <f>'Matières premières'!AM5/100</f>
        <v>0</v>
      </c>
      <c r="BD7">
        <f>'Matières premières'!AN5/100</f>
        <v>0</v>
      </c>
      <c r="BE7">
        <f>'Matières premières'!AO5/100</f>
        <v>0</v>
      </c>
      <c r="BF7">
        <f>'Matières premières'!AP5/100</f>
        <v>0</v>
      </c>
      <c r="BG7">
        <f>'Matières premières'!AQ5/100</f>
        <v>0</v>
      </c>
    </row>
    <row r="8" spans="1:59" ht="12.75">
      <c r="A8" s="12"/>
      <c r="B8" s="22" t="str">
        <f>'Matières premières'!B5</f>
        <v>Orge (INRA 84)</v>
      </c>
      <c r="C8" s="331">
        <f>'Matières premières'!C5</f>
        <v>14</v>
      </c>
      <c r="D8" s="52">
        <f>'Matières premières'!D5</f>
        <v>0</v>
      </c>
      <c r="E8" s="353">
        <v>11.636992033230666</v>
      </c>
      <c r="F8" s="333">
        <f>'Matières premières'!E5</f>
        <v>50</v>
      </c>
      <c r="G8" s="16"/>
      <c r="H8" s="28" t="str">
        <f>Nutriments!B6</f>
        <v>Matière sèche</v>
      </c>
      <c r="I8" s="52">
        <f>Nutriments!C6</f>
        <v>0</v>
      </c>
      <c r="J8" s="261">
        <f>SUMPRODUCT($E$8:$E$32,Z7:Z31)</f>
        <v>89.0113236430108</v>
      </c>
      <c r="K8" s="31">
        <f>Nutriments!D6</f>
        <v>100</v>
      </c>
      <c r="L8" s="34" t="str">
        <f>Nutriments!E6</f>
        <v>%</v>
      </c>
      <c r="M8" s="15"/>
      <c r="N8" s="15"/>
      <c r="O8" s="15"/>
      <c r="P8" s="15"/>
      <c r="Q8" s="15"/>
      <c r="R8" s="15"/>
      <c r="U8" s="180" t="s">
        <v>10</v>
      </c>
      <c r="V8" s="5">
        <f t="shared" si="0"/>
        <v>0</v>
      </c>
      <c r="W8">
        <f>'Matières premières'!B6</f>
        <v>0</v>
      </c>
      <c r="X8">
        <f>'Matières premières'!C6</f>
        <v>0</v>
      </c>
      <c r="Y8">
        <f>'Matières premières'!F6</f>
        <v>0</v>
      </c>
      <c r="Z8">
        <f>'Matières premières'!G6/100</f>
        <v>0</v>
      </c>
      <c r="AA8">
        <f>'Matières premières'!H6/100</f>
        <v>0</v>
      </c>
      <c r="AB8">
        <f>'Matières premières'!I6/100</f>
        <v>0</v>
      </c>
      <c r="AC8">
        <f>'Matières premières'!J6/100</f>
        <v>0</v>
      </c>
      <c r="AD8">
        <f>'Matières premières'!K6/100</f>
        <v>0</v>
      </c>
      <c r="AE8">
        <f>'Matières premières'!L6/100</f>
        <v>0</v>
      </c>
      <c r="AF8">
        <f>'Matières premières'!M6/100</f>
        <v>0</v>
      </c>
      <c r="AG8">
        <f>'Matières premières'!N6/100</f>
        <v>0</v>
      </c>
      <c r="AH8">
        <f>'Matières premières'!O6/100</f>
        <v>0</v>
      </c>
      <c r="AI8">
        <f>'Matières premières'!P6/100</f>
        <v>0</v>
      </c>
      <c r="AJ8">
        <f>'Matières premières'!Q6/100</f>
        <v>0</v>
      </c>
      <c r="AK8">
        <f>'Matières premières'!R6/100</f>
        <v>0</v>
      </c>
      <c r="AL8">
        <f>'Matières premières'!S6/100</f>
        <v>0</v>
      </c>
      <c r="AM8">
        <f>'Matières premières'!T6/100</f>
        <v>0</v>
      </c>
      <c r="AN8">
        <f>'Matières premières'!U6/100</f>
        <v>0</v>
      </c>
      <c r="AO8">
        <f>'Matières premières'!V6/100</f>
        <v>0</v>
      </c>
      <c r="AP8">
        <f>'Matières premières'!W6/100</f>
        <v>0</v>
      </c>
      <c r="AQ8">
        <f>'Matières premières'!X6/100</f>
        <v>0</v>
      </c>
      <c r="AR8">
        <f>'Matières premières'!Y6/100</f>
        <v>0</v>
      </c>
      <c r="AS8">
        <f>'Matières premières'!Z6/100</f>
        <v>0</v>
      </c>
      <c r="AT8">
        <f>'Matières premières'!AA6/100</f>
        <v>0</v>
      </c>
      <c r="AU8">
        <f>'Matières premières'!AB6/100</f>
        <v>0</v>
      </c>
      <c r="AV8">
        <f>'Matières premières'!AC6/100</f>
        <v>0</v>
      </c>
      <c r="AW8">
        <f>'Matières premières'!AE6/100</f>
        <v>0</v>
      </c>
      <c r="AX8">
        <f>'Matières premières'!AF6/100</f>
        <v>0</v>
      </c>
      <c r="AY8">
        <f>'Matières premières'!AG6/100</f>
        <v>0</v>
      </c>
      <c r="AZ8">
        <f>'Matières premières'!AH6/100</f>
        <v>0</v>
      </c>
      <c r="BA8">
        <f>'Matières premières'!AK6/100</f>
        <v>0</v>
      </c>
      <c r="BB8">
        <f>'Matières premières'!AL6/100</f>
        <v>0</v>
      </c>
      <c r="BC8">
        <f>'Matières premières'!AM6/100</f>
        <v>0</v>
      </c>
      <c r="BD8">
        <f>'Matières premières'!AN6/100</f>
        <v>0</v>
      </c>
      <c r="BE8">
        <f>'Matières premières'!AO6/100</f>
        <v>0</v>
      </c>
      <c r="BF8">
        <f>'Matières premières'!AP6/100</f>
        <v>0</v>
      </c>
      <c r="BG8">
        <f>'Matières premières'!AQ6/100</f>
        <v>0</v>
      </c>
    </row>
    <row r="9" spans="1:59" ht="12.75">
      <c r="A9" s="12"/>
      <c r="B9" s="22">
        <f>'Matières premières'!B6</f>
        <v>0</v>
      </c>
      <c r="C9" s="331">
        <f>'Matières premières'!C6</f>
        <v>0</v>
      </c>
      <c r="D9" s="52">
        <f>'Matières premières'!D6</f>
        <v>0</v>
      </c>
      <c r="E9" s="353">
        <v>0</v>
      </c>
      <c r="F9" s="333">
        <f>'Matières premières'!E6</f>
        <v>0</v>
      </c>
      <c r="G9" s="16"/>
      <c r="H9" s="28" t="str">
        <f>Nutriments!B7</f>
        <v>Cendres brutes</v>
      </c>
      <c r="I9" s="52">
        <f>Nutriments!C7</f>
        <v>0</v>
      </c>
      <c r="J9" s="261">
        <f>SUMPRODUCT($E$8:$E$32,AA7:AA31)</f>
        <v>7.2469529706636715</v>
      </c>
      <c r="K9" s="31">
        <f>Nutriments!D7</f>
        <v>12</v>
      </c>
      <c r="L9" s="34" t="str">
        <f>Nutriments!E7</f>
        <v>%</v>
      </c>
      <c r="M9" s="15"/>
      <c r="N9" s="15"/>
      <c r="O9" s="15"/>
      <c r="P9" s="15"/>
      <c r="Q9" s="15"/>
      <c r="R9" s="15"/>
      <c r="U9" s="180"/>
      <c r="V9" s="5">
        <f t="shared" si="0"/>
        <v>4.007339240422439E-14</v>
      </c>
      <c r="W9" t="str">
        <f>'Matières premières'!B7</f>
        <v>Blé tendre (INRA 80)</v>
      </c>
      <c r="X9">
        <f>'Matières premières'!C7</f>
        <v>16</v>
      </c>
      <c r="Y9">
        <f>'Matières premières'!F7</f>
        <v>1</v>
      </c>
      <c r="Z9">
        <f>'Matières premières'!G7/100</f>
        <v>0.88</v>
      </c>
      <c r="AA9">
        <f>'Matières premières'!H7/100</f>
        <v>0.016</v>
      </c>
      <c r="AB9">
        <f>'Matières premières'!I7/100</f>
        <v>0.10800000000000001</v>
      </c>
      <c r="AC9">
        <f>'Matières premières'!J7/100</f>
        <v>0.018000000000000002</v>
      </c>
      <c r="AD9">
        <f>'Matières premières'!K7/100</f>
        <v>0.022000000000000002</v>
      </c>
      <c r="AE9">
        <f>'Matières premières'!L7/100</f>
        <v>0.11</v>
      </c>
      <c r="AF9">
        <f>'Matières premières'!M7/100</f>
        <v>0.031</v>
      </c>
      <c r="AG9">
        <f>'Matières premières'!N7/100</f>
        <v>0.009000000000000001</v>
      </c>
      <c r="AH9">
        <f>'Matières premières'!O7/100</f>
        <v>0.079</v>
      </c>
      <c r="AI9">
        <f>'Matières premières'!P7/100</f>
        <v>0.005</v>
      </c>
      <c r="AJ9">
        <f>'Matières premières'!Q7/100</f>
        <v>0.6</v>
      </c>
      <c r="AK9">
        <f>'Matières premières'!R7/100</f>
        <v>0.025</v>
      </c>
      <c r="AL9">
        <f>'Matières premières'!S7/100</f>
        <v>0.0033</v>
      </c>
      <c r="AM9">
        <f>'Matières premières'!T7/100</f>
        <v>0.0018</v>
      </c>
      <c r="AN9">
        <f>'Matières premières'!U7/100</f>
        <v>0.0045000000000000005</v>
      </c>
      <c r="AO9">
        <f>'Matières premières'!V7/100</f>
        <v>0.0034000000000000002</v>
      </c>
      <c r="AP9">
        <f>'Matières premières'!W7/100</f>
        <v>0.0014000000000000002</v>
      </c>
      <c r="AQ9">
        <f>'Matières premières'!X7/100</f>
        <v>0.0004</v>
      </c>
      <c r="AR9">
        <f>'Matières premières'!Y7/100</f>
        <v>0.0034999999999999996</v>
      </c>
      <c r="AS9">
        <f>'Matières premières'!Z7/100</f>
        <v>0.0002</v>
      </c>
      <c r="AT9">
        <f>'Matières premières'!AA7/100</f>
        <v>0.0006</v>
      </c>
      <c r="AU9">
        <f>'Matières premières'!AB7/100</f>
        <v>0.0012</v>
      </c>
      <c r="AV9">
        <f>'Matières premières'!AC7/100</f>
        <v>0.0040999999999999995</v>
      </c>
      <c r="AW9">
        <f>'Matières premières'!AE7/100</f>
        <v>0.08316000000000001</v>
      </c>
      <c r="AX9">
        <f>'Matières premières'!AF7/100</f>
        <v>30.9</v>
      </c>
      <c r="AY9">
        <f>'Matières premières'!AG7/100</f>
        <v>30.2</v>
      </c>
      <c r="AZ9">
        <f>'Matières premières'!AH7/100</f>
        <v>0.022000000000000002</v>
      </c>
      <c r="BA9">
        <f>'Matières premières'!AK7/100</f>
        <v>0</v>
      </c>
      <c r="BB9">
        <f>'Matières premières'!AL7/100</f>
        <v>0</v>
      </c>
      <c r="BC9">
        <f>'Matières premières'!AM7/100</f>
        <v>0</v>
      </c>
      <c r="BD9">
        <f>'Matières premières'!AN7/100</f>
        <v>0</v>
      </c>
      <c r="BE9">
        <f>'Matières premières'!AO7/100</f>
        <v>0</v>
      </c>
      <c r="BF9">
        <f>'Matières premières'!AP7/100</f>
        <v>0</v>
      </c>
      <c r="BG9">
        <f>'Matières premières'!AQ7/100</f>
        <v>0</v>
      </c>
    </row>
    <row r="10" spans="1:59" ht="12.75">
      <c r="A10" s="12"/>
      <c r="B10" s="22" t="str">
        <f>'Matières premières'!B7</f>
        <v>Blé tendre (INRA 80)</v>
      </c>
      <c r="C10" s="331">
        <f>'Matières premières'!C7</f>
        <v>16</v>
      </c>
      <c r="D10" s="52">
        <f>'Matières premières'!D7</f>
        <v>0</v>
      </c>
      <c r="E10" s="353">
        <v>2.5045870252640243E-15</v>
      </c>
      <c r="F10" s="333">
        <f>'Matières premières'!E7</f>
        <v>50</v>
      </c>
      <c r="G10" s="16"/>
      <c r="H10" s="28" t="str">
        <f>Nutriments!B8</f>
        <v>Protéines brutes</v>
      </c>
      <c r="I10" s="52">
        <f>Nutriments!C8</f>
        <v>16</v>
      </c>
      <c r="J10" s="261">
        <f>SUMPRODUCT($E$8:$E$32,AB7:AB31)</f>
        <v>16.69696472554717</v>
      </c>
      <c r="K10" s="31">
        <f>Nutriments!D8</f>
        <v>19</v>
      </c>
      <c r="L10" s="34" t="str">
        <f>Nutriments!E8</f>
        <v>%</v>
      </c>
      <c r="M10" s="15"/>
      <c r="N10" s="15"/>
      <c r="O10" s="15"/>
      <c r="P10" s="15"/>
      <c r="Q10" s="15"/>
      <c r="R10" s="15"/>
      <c r="U10" s="180"/>
      <c r="V10" s="5">
        <f t="shared" si="0"/>
        <v>0</v>
      </c>
      <c r="W10">
        <f>'Matières premières'!B8</f>
        <v>0</v>
      </c>
      <c r="X10">
        <f>'Matières premières'!C8</f>
        <v>0</v>
      </c>
      <c r="Y10">
        <f>'Matières premières'!F8</f>
        <v>0</v>
      </c>
      <c r="Z10">
        <f>'Matières premières'!G8/100</f>
        <v>0</v>
      </c>
      <c r="AA10">
        <f>'Matières premières'!H8/100</f>
        <v>0</v>
      </c>
      <c r="AB10">
        <f>'Matières premières'!I8/100</f>
        <v>0</v>
      </c>
      <c r="AC10">
        <f>'Matières premières'!J8/100</f>
        <v>0</v>
      </c>
      <c r="AD10">
        <f>'Matières premières'!K8/100</f>
        <v>0</v>
      </c>
      <c r="AE10">
        <f>'Matières premières'!L8/100</f>
        <v>0</v>
      </c>
      <c r="AF10">
        <f>'Matières premières'!M8/100</f>
        <v>0</v>
      </c>
      <c r="AG10">
        <f>'Matières premières'!N8/100</f>
        <v>0</v>
      </c>
      <c r="AH10">
        <f>'Matières premières'!O8/100</f>
        <v>0</v>
      </c>
      <c r="AI10">
        <f>'Matières premières'!P8/100</f>
        <v>0</v>
      </c>
      <c r="AJ10">
        <f>'Matières premières'!Q8/100</f>
        <v>0</v>
      </c>
      <c r="AK10">
        <f>'Matières premières'!R8/100</f>
        <v>0</v>
      </c>
      <c r="AL10">
        <f>'Matières premières'!S8/100</f>
        <v>0</v>
      </c>
      <c r="AM10">
        <f>'Matières premières'!T8/100</f>
        <v>0</v>
      </c>
      <c r="AN10">
        <f>'Matières premières'!U8/100</f>
        <v>0</v>
      </c>
      <c r="AO10">
        <f>'Matières premières'!V8/100</f>
        <v>0</v>
      </c>
      <c r="AP10">
        <f>'Matières premières'!W8/100</f>
        <v>0</v>
      </c>
      <c r="AQ10">
        <f>'Matières premières'!X8/100</f>
        <v>0</v>
      </c>
      <c r="AR10">
        <f>'Matières premières'!Y8/100</f>
        <v>0</v>
      </c>
      <c r="AS10">
        <f>'Matières premières'!Z8/100</f>
        <v>0</v>
      </c>
      <c r="AT10">
        <f>'Matières premières'!AA8/100</f>
        <v>0</v>
      </c>
      <c r="AU10">
        <f>'Matières premières'!AB8/100</f>
        <v>0</v>
      </c>
      <c r="AV10">
        <f>'Matières premières'!AC8/100</f>
        <v>0</v>
      </c>
      <c r="AW10">
        <f>'Matières premières'!AE8/100</f>
        <v>0</v>
      </c>
      <c r="AX10">
        <f>'Matières premières'!AF8/100</f>
        <v>0</v>
      </c>
      <c r="AY10">
        <f>'Matières premières'!AG8/100</f>
        <v>0</v>
      </c>
      <c r="AZ10">
        <f>'Matières premières'!AH8/100</f>
        <v>0</v>
      </c>
      <c r="BA10">
        <f>'Matières premières'!AK8/100</f>
        <v>0</v>
      </c>
      <c r="BB10">
        <f>'Matières premières'!AL8/100</f>
        <v>0</v>
      </c>
      <c r="BC10">
        <f>'Matières premières'!AM8/100</f>
        <v>0</v>
      </c>
      <c r="BD10">
        <f>'Matières premières'!AN8/100</f>
        <v>0</v>
      </c>
      <c r="BE10">
        <f>'Matières premières'!AO8/100</f>
        <v>0</v>
      </c>
      <c r="BF10">
        <f>'Matières premières'!AP8/100</f>
        <v>0</v>
      </c>
      <c r="BG10">
        <f>'Matières premières'!AQ8/100</f>
        <v>0</v>
      </c>
    </row>
    <row r="11" spans="1:59" ht="12.75">
      <c r="A11" s="12"/>
      <c r="B11" s="22">
        <f>'Matières premières'!B8</f>
        <v>0</v>
      </c>
      <c r="C11" s="331">
        <f>'Matières premières'!C8</f>
        <v>0</v>
      </c>
      <c r="D11" s="52">
        <f>'Matières premières'!D8</f>
        <v>0</v>
      </c>
      <c r="E11" s="353">
        <v>0</v>
      </c>
      <c r="F11" s="333">
        <f>'Matières premières'!E8</f>
        <v>0</v>
      </c>
      <c r="G11" s="16"/>
      <c r="H11" s="28" t="str">
        <f>Nutriments!B9</f>
        <v>Matières grasses</v>
      </c>
      <c r="I11" s="52">
        <f>Nutriments!C9</f>
        <v>0</v>
      </c>
      <c r="J11" s="261">
        <f>SUMPRODUCT($E$8:$E$32,AC7:AC31)</f>
        <v>3.0000000008988814</v>
      </c>
      <c r="K11" s="31">
        <f>Nutriments!D9</f>
        <v>3</v>
      </c>
      <c r="L11" s="34" t="str">
        <f>Nutriments!E9</f>
        <v>%</v>
      </c>
      <c r="M11" s="15"/>
      <c r="N11" s="15"/>
      <c r="O11" s="15"/>
      <c r="P11" s="15"/>
      <c r="Q11" s="15"/>
      <c r="R11" s="15"/>
      <c r="U11" s="180"/>
      <c r="V11" s="5">
        <f t="shared" si="0"/>
        <v>286.00180329210895</v>
      </c>
      <c r="W11" t="str">
        <f>'Matières premières'!B9</f>
        <v>Tourteau de tournesol 28 (INRA 194)</v>
      </c>
      <c r="X11">
        <f>'Matières premières'!C9</f>
        <v>16</v>
      </c>
      <c r="Y11">
        <f>'Matières premières'!F9</f>
        <v>1</v>
      </c>
      <c r="Z11">
        <f>'Matières premières'!G9/100</f>
        <v>0.9</v>
      </c>
      <c r="AA11">
        <f>'Matières premières'!H9/100</f>
        <v>0.068</v>
      </c>
      <c r="AB11">
        <f>'Matières premières'!I9/100</f>
        <v>0.27899999999999997</v>
      </c>
      <c r="AC11">
        <f>'Matières premières'!J9/100</f>
        <v>0.027000000000000003</v>
      </c>
      <c r="AD11">
        <f>'Matières premières'!K9/100</f>
        <v>0.252</v>
      </c>
      <c r="AE11">
        <f>'Matières premières'!L9/100</f>
        <v>0.428</v>
      </c>
      <c r="AF11">
        <f>'Matières premières'!M9/100</f>
        <v>0.302</v>
      </c>
      <c r="AG11">
        <f>'Matières premières'!N9/100</f>
        <v>0.10099999999999999</v>
      </c>
      <c r="AH11">
        <f>'Matières premières'!O9/100</f>
        <v>0.126</v>
      </c>
      <c r="AI11">
        <f>'Matières premières'!P9/100</f>
        <v>0.07200000000000001</v>
      </c>
      <c r="AJ11">
        <f>'Matières premières'!Q9/100</f>
        <v>0</v>
      </c>
      <c r="AK11">
        <f>'Matières premières'!R9/100</f>
        <v>0.05</v>
      </c>
      <c r="AL11">
        <f>'Matières premières'!S9/100</f>
        <v>0.01</v>
      </c>
      <c r="AM11">
        <f>'Matières premières'!T9/100</f>
        <v>0.0067</v>
      </c>
      <c r="AN11">
        <f>'Matières premières'!U9/100</f>
        <v>0.012</v>
      </c>
      <c r="AO11">
        <f>'Matières premières'!V9/100</f>
        <v>0.0103</v>
      </c>
      <c r="AP11">
        <f>'Matières premières'!W9/100</f>
        <v>0.0036</v>
      </c>
      <c r="AQ11">
        <f>'Matières premières'!X9/100</f>
        <v>0.0034999999999999996</v>
      </c>
      <c r="AR11">
        <f>'Matières premières'!Y9/100</f>
        <v>0.01</v>
      </c>
      <c r="AS11">
        <f>'Matières premières'!Z9/100</f>
        <v>0.0003</v>
      </c>
      <c r="AT11">
        <f>'Matières premières'!AA9/100</f>
        <v>0.0015</v>
      </c>
      <c r="AU11">
        <f>'Matières premières'!AB9/100</f>
        <v>0.005</v>
      </c>
      <c r="AV11">
        <f>'Matières premières'!AC9/100</f>
        <v>0.011000000000000001</v>
      </c>
      <c r="AW11">
        <f>'Matières premières'!AE9/100</f>
        <v>0.21482999999999997</v>
      </c>
      <c r="AX11">
        <f>'Matières premières'!AF9/100</f>
        <v>22.4</v>
      </c>
      <c r="AY11">
        <f>'Matières premières'!AG9/100</f>
        <v>20.4</v>
      </c>
      <c r="AZ11">
        <f>'Matières premières'!AH9/100</f>
        <v>0.201</v>
      </c>
      <c r="BA11">
        <f>'Matières premières'!AK9/100</f>
        <v>0</v>
      </c>
      <c r="BB11">
        <f>'Matières premières'!AL9/100</f>
        <v>0</v>
      </c>
      <c r="BC11">
        <f>'Matières premières'!AM9/100</f>
        <v>0</v>
      </c>
      <c r="BD11">
        <f>'Matières premières'!AN9/100</f>
        <v>0</v>
      </c>
      <c r="BE11">
        <f>'Matières premières'!AO9/100</f>
        <v>0</v>
      </c>
      <c r="BF11">
        <f>'Matières premières'!AP9/100</f>
        <v>0</v>
      </c>
      <c r="BG11">
        <f>'Matières premières'!AQ9/100</f>
        <v>0</v>
      </c>
    </row>
    <row r="12" spans="1:59" ht="12.75">
      <c r="A12" s="12"/>
      <c r="B12" s="22" t="str">
        <f>'Matières premières'!B9</f>
        <v>Tourteau de tournesol 28 (INRA 194)</v>
      </c>
      <c r="C12" s="331">
        <f>'Matières premières'!C9</f>
        <v>16</v>
      </c>
      <c r="D12" s="52">
        <f>'Matières premières'!D9</f>
        <v>0</v>
      </c>
      <c r="E12" s="353">
        <v>17.87511270575681</v>
      </c>
      <c r="F12" s="333">
        <f>'Matières premières'!E9</f>
        <v>20</v>
      </c>
      <c r="G12" s="16"/>
      <c r="H12" s="28" t="str">
        <f>Nutriments!B10</f>
        <v>Cellulose Brute</v>
      </c>
      <c r="I12" s="52">
        <f>Nutriments!C10</f>
        <v>16.5</v>
      </c>
      <c r="J12" s="261">
        <f>SUMPRODUCT($E$8:$E$32,AD7:AD31)</f>
        <v>16.499999997059867</v>
      </c>
      <c r="K12" s="31">
        <f>Nutriments!D10</f>
        <v>100</v>
      </c>
      <c r="L12" s="34" t="str">
        <f>Nutriments!E10</f>
        <v>%</v>
      </c>
      <c r="M12" s="15"/>
      <c r="N12" s="15"/>
      <c r="O12" s="15"/>
      <c r="P12" s="15"/>
      <c r="Q12" s="15"/>
      <c r="R12" s="15"/>
      <c r="U12" s="180"/>
      <c r="V12" s="5">
        <f t="shared" si="0"/>
        <v>1.1372236485840403E-10</v>
      </c>
      <c r="W12" t="str">
        <f>'Matières premières'!B10</f>
        <v>Tourteau de soja 46 ("48"-&gt;INRA 190)</v>
      </c>
      <c r="X12">
        <f>'Matières premières'!C10</f>
        <v>30</v>
      </c>
      <c r="Y12">
        <f>'Matières premières'!F10</f>
        <v>1</v>
      </c>
      <c r="Z12">
        <f>'Matières premières'!G10/100</f>
        <v>0.9</v>
      </c>
      <c r="AA12">
        <f>'Matières premières'!H10/100</f>
        <v>0.063</v>
      </c>
      <c r="AB12">
        <f>'Matières premières'!I10/100</f>
        <v>0.45</v>
      </c>
      <c r="AC12">
        <f>'Matières premières'!J10/100</f>
        <v>0.018000000000000002</v>
      </c>
      <c r="AD12">
        <f>'Matières premières'!K10/100</f>
        <v>0.063</v>
      </c>
      <c r="AE12">
        <f>'Matières premières'!L10/100</f>
        <v>0.132</v>
      </c>
      <c r="AF12">
        <f>'Matières premières'!M10/100</f>
        <v>0.08199999999999999</v>
      </c>
      <c r="AG12">
        <f>'Matières premières'!N10/100</f>
        <v>0.006</v>
      </c>
      <c r="AH12">
        <f>'Matières premières'!O10/100</f>
        <v>0.05</v>
      </c>
      <c r="AI12">
        <f>'Matières premières'!P10/100</f>
        <v>0.069</v>
      </c>
      <c r="AJ12">
        <f>'Matières premières'!Q10/100</f>
        <v>0</v>
      </c>
      <c r="AK12">
        <f>'Matières premières'!R10/100</f>
        <v>0.08</v>
      </c>
      <c r="AL12">
        <f>'Matières premières'!S10/100</f>
        <v>0.028399999999999998</v>
      </c>
      <c r="AM12">
        <f>'Matières premières'!T10/100</f>
        <v>0.0063</v>
      </c>
      <c r="AN12">
        <f>'Matières premières'!U10/100</f>
        <v>0.0131</v>
      </c>
      <c r="AO12">
        <f>'Matières premières'!V10/100</f>
        <v>0.0176</v>
      </c>
      <c r="AP12">
        <f>'Matières premières'!W10/100</f>
        <v>0.006</v>
      </c>
      <c r="AQ12">
        <f>'Matières premières'!X10/100</f>
        <v>0.0029</v>
      </c>
      <c r="AR12">
        <f>'Matières premières'!Y10/100</f>
        <v>0.0060999999999999995</v>
      </c>
      <c r="AS12">
        <f>'Matières premières'!Z10/100</f>
        <v>0.0002</v>
      </c>
      <c r="AT12">
        <f>'Matières premières'!AA10/100</f>
        <v>0.0004</v>
      </c>
      <c r="AU12">
        <f>'Matières premières'!AB10/100</f>
        <v>0.0027</v>
      </c>
      <c r="AV12">
        <f>'Matières premières'!AC10/100</f>
        <v>0.0195</v>
      </c>
      <c r="AW12">
        <f>'Matières premières'!AE10/100</f>
        <v>0.3735</v>
      </c>
      <c r="AX12">
        <f>'Matières premières'!AF10/100</f>
        <v>33</v>
      </c>
      <c r="AY12">
        <f>'Matières premières'!AG10/100</f>
        <v>28.8</v>
      </c>
      <c r="AZ12">
        <f>'Matières premières'!AH10/100</f>
        <v>0.076</v>
      </c>
      <c r="BA12">
        <f>'Matières premières'!AK10/100</f>
        <v>0</v>
      </c>
      <c r="BB12">
        <f>'Matières premières'!AL10/100</f>
        <v>0</v>
      </c>
      <c r="BC12">
        <f>'Matières premières'!AM10/100</f>
        <v>0</v>
      </c>
      <c r="BD12">
        <f>'Matières premières'!AN10/100</f>
        <v>0</v>
      </c>
      <c r="BE12">
        <f>'Matières premières'!AO10/100</f>
        <v>0</v>
      </c>
      <c r="BF12">
        <f>'Matières premières'!AP10/100</f>
        <v>0</v>
      </c>
      <c r="BG12">
        <f>'Matières premières'!AQ10/100</f>
        <v>0</v>
      </c>
    </row>
    <row r="13" spans="1:59" ht="12.75">
      <c r="A13" s="12"/>
      <c r="B13" s="22" t="str">
        <f>'Matières premières'!B10</f>
        <v>Tourteau de soja 46 ("48"-&gt;INRA 190)</v>
      </c>
      <c r="C13" s="331">
        <f>'Matières premières'!C10</f>
        <v>30</v>
      </c>
      <c r="D13" s="52">
        <f>'Matières premières'!D10</f>
        <v>0</v>
      </c>
      <c r="E13" s="353">
        <v>3.7907454952801345E-12</v>
      </c>
      <c r="F13" s="333">
        <f>'Matières premières'!E10</f>
        <v>20</v>
      </c>
      <c r="G13" s="16"/>
      <c r="H13" s="28" t="str">
        <f>Nutriments!B11</f>
        <v>NDF</v>
      </c>
      <c r="I13" s="52">
        <f>Nutriments!C11</f>
        <v>30</v>
      </c>
      <c r="J13" s="261">
        <f>SUMPRODUCT($E$8:$E$32,AE7:AE31)</f>
        <v>37.990489338777984</v>
      </c>
      <c r="K13" s="31">
        <f>Nutriments!D11</f>
        <v>100</v>
      </c>
      <c r="L13" s="34" t="str">
        <f>Nutriments!E11</f>
        <v>%</v>
      </c>
      <c r="M13" s="15"/>
      <c r="N13" s="15"/>
      <c r="O13" s="15"/>
      <c r="P13" s="15"/>
      <c r="Q13" s="15"/>
      <c r="R13" s="15"/>
      <c r="U13" s="180"/>
      <c r="V13" s="5">
        <f t="shared" si="0"/>
        <v>0</v>
      </c>
      <c r="W13">
        <f>'Matières premières'!B11</f>
        <v>0</v>
      </c>
      <c r="X13">
        <f>'Matières premières'!C11</f>
        <v>0</v>
      </c>
      <c r="Y13">
        <f>'Matières premières'!F11</f>
        <v>0</v>
      </c>
      <c r="Z13">
        <f>'Matières premières'!G11/100</f>
        <v>0</v>
      </c>
      <c r="AA13">
        <f>'Matières premières'!H11/100</f>
        <v>0</v>
      </c>
      <c r="AB13">
        <f>'Matières premières'!I11/100</f>
        <v>0</v>
      </c>
      <c r="AC13">
        <f>'Matières premières'!J11/100</f>
        <v>0</v>
      </c>
      <c r="AD13">
        <f>'Matières premières'!K11/100</f>
        <v>0</v>
      </c>
      <c r="AE13">
        <f>'Matières premières'!L11/100</f>
        <v>0</v>
      </c>
      <c r="AF13">
        <f>'Matières premières'!M11/100</f>
        <v>0</v>
      </c>
      <c r="AG13">
        <f>'Matières premières'!N11/100</f>
        <v>0</v>
      </c>
      <c r="AH13">
        <f>'Matières premières'!O11/100</f>
        <v>0</v>
      </c>
      <c r="AI13">
        <f>'Matières premières'!P11/100</f>
        <v>0</v>
      </c>
      <c r="AJ13">
        <f>'Matières premières'!Q11/100</f>
        <v>0</v>
      </c>
      <c r="AK13">
        <f>'Matières premières'!R11/100</f>
        <v>0</v>
      </c>
      <c r="AL13">
        <f>'Matières premières'!S11/100</f>
        <v>0</v>
      </c>
      <c r="AM13">
        <f>'Matières premières'!T11/100</f>
        <v>0</v>
      </c>
      <c r="AN13">
        <f>'Matières premières'!U11/100</f>
        <v>0</v>
      </c>
      <c r="AO13">
        <f>'Matières premières'!V11/100</f>
        <v>0</v>
      </c>
      <c r="AP13">
        <f>'Matières premières'!W11/100</f>
        <v>0</v>
      </c>
      <c r="AQ13">
        <f>'Matières premières'!X11/100</f>
        <v>0</v>
      </c>
      <c r="AR13">
        <f>'Matières premières'!Y11/100</f>
        <v>0</v>
      </c>
      <c r="AS13">
        <f>'Matières premières'!Z11/100</f>
        <v>0</v>
      </c>
      <c r="AT13">
        <f>'Matières premières'!AA11/100</f>
        <v>0</v>
      </c>
      <c r="AU13">
        <f>'Matières premières'!AB11/100</f>
        <v>0</v>
      </c>
      <c r="AV13">
        <f>'Matières premières'!AC11/100</f>
        <v>0</v>
      </c>
      <c r="AW13">
        <f>'Matières premières'!AE11/100</f>
        <v>0</v>
      </c>
      <c r="AX13">
        <f>'Matières premières'!AF11/100</f>
        <v>0</v>
      </c>
      <c r="AY13">
        <f>'Matières premières'!AG11/100</f>
        <v>0</v>
      </c>
      <c r="AZ13">
        <f>'Matières premières'!AH11/100</f>
        <v>0</v>
      </c>
      <c r="BA13">
        <f>'Matières premières'!AK11/100</f>
        <v>0</v>
      </c>
      <c r="BB13">
        <f>'Matières premières'!AL11/100</f>
        <v>0</v>
      </c>
      <c r="BC13">
        <f>'Matières premières'!AM11/100</f>
        <v>0</v>
      </c>
      <c r="BD13">
        <f>'Matières premières'!AN11/100</f>
        <v>0</v>
      </c>
      <c r="BE13">
        <f>'Matières premières'!AO11/100</f>
        <v>0</v>
      </c>
      <c r="BF13">
        <f>'Matières premières'!AP11/100</f>
        <v>0</v>
      </c>
      <c r="BG13">
        <f>'Matières premières'!AQ11/100</f>
        <v>0</v>
      </c>
    </row>
    <row r="14" spans="1:59" ht="12.75">
      <c r="A14" s="12"/>
      <c r="B14" s="22">
        <f>'Matières premières'!B11</f>
        <v>0</v>
      </c>
      <c r="C14" s="331">
        <f>'Matières premières'!C11</f>
        <v>0</v>
      </c>
      <c r="D14" s="52">
        <f>'Matières premières'!D11</f>
        <v>0</v>
      </c>
      <c r="E14" s="353">
        <v>0</v>
      </c>
      <c r="F14" s="333">
        <f>'Matières premières'!E11</f>
        <v>0</v>
      </c>
      <c r="G14" s="16"/>
      <c r="H14" s="28" t="str">
        <f>Nutriments!B12</f>
        <v>ADF</v>
      </c>
      <c r="I14" s="52">
        <f>Nutriments!C12</f>
        <v>19</v>
      </c>
      <c r="J14" s="261">
        <f>SUMPRODUCT($E$8:$E$32,AF7:AF31)</f>
        <v>20.326622568079493</v>
      </c>
      <c r="K14" s="31">
        <f>Nutriments!D12</f>
        <v>100</v>
      </c>
      <c r="L14" s="34" t="str">
        <f>Nutriments!E12</f>
        <v>%</v>
      </c>
      <c r="M14" s="15"/>
      <c r="N14" s="15"/>
      <c r="O14" s="15"/>
      <c r="P14" s="15"/>
      <c r="Q14" s="15"/>
      <c r="R14" s="15"/>
      <c r="U14" s="180"/>
      <c r="V14" s="5">
        <f t="shared" si="0"/>
        <v>-4.711830421675485E-15</v>
      </c>
      <c r="W14" t="str">
        <f>'Matières premières'!B12</f>
        <v>Pulpe de betterave (INRA 232)</v>
      </c>
      <c r="X14">
        <f>'Matières premières'!C12</f>
        <v>15</v>
      </c>
      <c r="Y14">
        <f>'Matières premières'!F12</f>
        <v>1</v>
      </c>
      <c r="Z14">
        <f>'Matières premières'!G12/100</f>
        <v>0.9</v>
      </c>
      <c r="AA14">
        <f>'Matières premières'!H12/100</f>
        <v>0.07200000000000001</v>
      </c>
      <c r="AB14">
        <f>'Matières premières'!I12/100</f>
        <v>0.09</v>
      </c>
      <c r="AC14">
        <f>'Matières premières'!J12/100</f>
        <v>0.01</v>
      </c>
      <c r="AD14">
        <f>'Matières premières'!K12/100</f>
        <v>0.18</v>
      </c>
      <c r="AE14">
        <f>'Matières premières'!L12/100</f>
        <v>0.428</v>
      </c>
      <c r="AF14">
        <f>'Matières premières'!M12/100</f>
        <v>0.212</v>
      </c>
      <c r="AG14">
        <f>'Matières premières'!N12/100</f>
        <v>0.018000000000000002</v>
      </c>
      <c r="AH14">
        <f>'Matières premières'!O12/100</f>
        <v>0.21599999999999997</v>
      </c>
      <c r="AI14">
        <f>'Matières premières'!P12/100</f>
        <v>0.25</v>
      </c>
      <c r="AJ14">
        <f>'Matières premières'!Q12/100</f>
        <v>0</v>
      </c>
      <c r="AK14">
        <f>'Matières premières'!R12/100</f>
        <v>0.06</v>
      </c>
      <c r="AL14">
        <f>'Matières premières'!S12/100</f>
        <v>0.0053</v>
      </c>
      <c r="AM14">
        <f>'Matières premières'!T12/100</f>
        <v>0.0019</v>
      </c>
      <c r="AN14">
        <f>'Matières premières'!U12/100</f>
        <v>0.0031</v>
      </c>
      <c r="AO14">
        <f>'Matières premières'!V12/100</f>
        <v>0.0044</v>
      </c>
      <c r="AP14">
        <f>'Matières premières'!W12/100</f>
        <v>0.0009</v>
      </c>
      <c r="AQ14">
        <f>'Matières premières'!X12/100</f>
        <v>0.0076</v>
      </c>
      <c r="AR14">
        <f>'Matières premières'!Y12/100</f>
        <v>0.001</v>
      </c>
      <c r="AS14">
        <f>'Matières premières'!Z12/100</f>
        <v>0.002</v>
      </c>
      <c r="AT14">
        <f>'Matières premières'!AA12/100</f>
        <v>0.001</v>
      </c>
      <c r="AU14">
        <f>'Matières premières'!AB12/100</f>
        <v>0.0023</v>
      </c>
      <c r="AV14">
        <f>'Matières premières'!AC12/100</f>
        <v>0.0049</v>
      </c>
      <c r="AW14">
        <f>'Matières premières'!AE12/100</f>
        <v>0.045</v>
      </c>
      <c r="AX14">
        <f>'Matières premières'!AF12/100</f>
        <v>24.8</v>
      </c>
      <c r="AY14">
        <f>'Matières premières'!AG12/100</f>
        <v>24.2</v>
      </c>
      <c r="AZ14">
        <f>'Matières premières'!AH12/100</f>
        <v>0.19399999999999998</v>
      </c>
      <c r="BA14">
        <f>'Matières premières'!AK12/100</f>
        <v>0</v>
      </c>
      <c r="BB14">
        <f>'Matières premières'!AL12/100</f>
        <v>0</v>
      </c>
      <c r="BC14">
        <f>'Matières premières'!AM12/100</f>
        <v>0</v>
      </c>
      <c r="BD14">
        <f>'Matières premières'!AN12/100</f>
        <v>0</v>
      </c>
      <c r="BE14">
        <f>'Matières premières'!AO12/100</f>
        <v>0</v>
      </c>
      <c r="BF14">
        <f>'Matières premières'!AP12/100</f>
        <v>0</v>
      </c>
      <c r="BG14">
        <f>'Matières premières'!AQ12/100</f>
        <v>0</v>
      </c>
    </row>
    <row r="15" spans="1:59" ht="12.75">
      <c r="A15" s="12"/>
      <c r="B15" s="22" t="str">
        <f>'Matières premières'!B12</f>
        <v>Pulpe de betterave (INRA 232)</v>
      </c>
      <c r="C15" s="331">
        <f>'Matières premières'!C12</f>
        <v>15</v>
      </c>
      <c r="D15" s="52">
        <f>'Matières premières'!D12</f>
        <v>0</v>
      </c>
      <c r="E15" s="353">
        <v>-3.14122028111699E-16</v>
      </c>
      <c r="F15" s="333">
        <f>'Matières premières'!E12</f>
        <v>18</v>
      </c>
      <c r="G15" s="16"/>
      <c r="H15" s="28" t="str">
        <f>Nutriments!B13</f>
        <v>ADL</v>
      </c>
      <c r="I15" s="52">
        <f>Nutriments!C13</f>
        <v>4</v>
      </c>
      <c r="J15" s="261">
        <f>SUMPRODUCT($E$8:$E$32,AG7:AG31)</f>
        <v>5.447133734892474</v>
      </c>
      <c r="K15" s="31">
        <f>Nutriments!D13</f>
        <v>7</v>
      </c>
      <c r="L15" s="34" t="str">
        <f>Nutriments!E13</f>
        <v>%</v>
      </c>
      <c r="M15" s="15"/>
      <c r="N15" s="15"/>
      <c r="O15" s="15"/>
      <c r="P15" s="15"/>
      <c r="Q15" s="15"/>
      <c r="R15" s="15"/>
      <c r="U15" s="180"/>
      <c r="V15" s="5">
        <f t="shared" si="0"/>
        <v>7.440270528286809E-14</v>
      </c>
      <c r="W15" t="str">
        <f>'Matières premières'!B13</f>
        <v>Paille de blé (INRA 258)</v>
      </c>
      <c r="X15">
        <f>'Matières premières'!C13</f>
        <v>9</v>
      </c>
      <c r="Y15">
        <f>'Matières premières'!F13</f>
        <v>1</v>
      </c>
      <c r="Z15">
        <f>'Matières premières'!G13/100</f>
        <v>0.9</v>
      </c>
      <c r="AA15">
        <f>'Matières premières'!H13/100</f>
        <v>0.061</v>
      </c>
      <c r="AB15">
        <f>'Matières premières'!I13/100</f>
        <v>0.036000000000000004</v>
      </c>
      <c r="AC15">
        <f>'Matières premières'!J13/100</f>
        <v>0.012</v>
      </c>
      <c r="AD15">
        <f>'Matières premières'!K13/100</f>
        <v>0.395</v>
      </c>
      <c r="AE15">
        <f>'Matières premières'!L13/100</f>
        <v>0.75</v>
      </c>
      <c r="AF15">
        <f>'Matières premières'!M13/100</f>
        <v>0.474</v>
      </c>
      <c r="AG15">
        <f>'Matières premières'!N13/100</f>
        <v>0.08</v>
      </c>
      <c r="AH15">
        <f>'Matières premières'!O13/100</f>
        <v>0.276</v>
      </c>
      <c r="AI15">
        <f>'Matières premières'!P13/100</f>
        <v>0.022000000000000002</v>
      </c>
      <c r="AJ15">
        <f>'Matières premières'!Q13/100</f>
        <v>0.005</v>
      </c>
      <c r="AK15">
        <f>'Matières premières'!R13/100</f>
        <v>0</v>
      </c>
      <c r="AL15">
        <f>'Matières premières'!S13/100</f>
        <v>0</v>
      </c>
      <c r="AM15">
        <f>'Matières premières'!T13/100</f>
        <v>0</v>
      </c>
      <c r="AN15">
        <f>'Matières premières'!U13/100</f>
        <v>0</v>
      </c>
      <c r="AO15">
        <f>'Matières premières'!V13/100</f>
        <v>0</v>
      </c>
      <c r="AP15">
        <f>'Matières premières'!W13/100</f>
        <v>0</v>
      </c>
      <c r="AQ15">
        <f>'Matières premières'!X13/100</f>
        <v>0.0038</v>
      </c>
      <c r="AR15">
        <f>'Matières premières'!Y13/100</f>
        <v>0.0008</v>
      </c>
      <c r="AS15">
        <f>'Matières premières'!Z13/100</f>
        <v>0.0016</v>
      </c>
      <c r="AT15">
        <f>'Matières premières'!AA13/100</f>
        <v>0.0046</v>
      </c>
      <c r="AU15">
        <f>'Matières premières'!AB13/100</f>
        <v>0.0009</v>
      </c>
      <c r="AV15">
        <f>'Matières premières'!AC13/100</f>
        <v>0.0095</v>
      </c>
      <c r="AW15">
        <f>'Matières premières'!AE13/100</f>
        <v>0.0054</v>
      </c>
      <c r="AX15">
        <f>'Matières premières'!AF13/100</f>
        <v>6.6</v>
      </c>
      <c r="AY15">
        <f>'Matières premières'!AG13/100</f>
        <v>6.4</v>
      </c>
      <c r="AZ15">
        <f>'Matières premières'!AH13/100</f>
        <v>0.39399999999999996</v>
      </c>
      <c r="BA15">
        <f>'Matières premières'!AK13/100</f>
        <v>0</v>
      </c>
      <c r="BB15">
        <f>'Matières premières'!AL13/100</f>
        <v>0</v>
      </c>
      <c r="BC15">
        <f>'Matières premières'!AM13/100</f>
        <v>0</v>
      </c>
      <c r="BD15">
        <f>'Matières premières'!AN13/100</f>
        <v>0</v>
      </c>
      <c r="BE15">
        <f>'Matières premières'!AO13/100</f>
        <v>0</v>
      </c>
      <c r="BF15">
        <f>'Matières premières'!AP13/100</f>
        <v>0</v>
      </c>
      <c r="BG15">
        <f>'Matières premières'!AQ13/100</f>
        <v>0</v>
      </c>
    </row>
    <row r="16" spans="1:59" ht="12.75">
      <c r="A16" s="12"/>
      <c r="B16" s="22" t="str">
        <f>'Matières premières'!B13</f>
        <v>Paille de blé (INRA 258)</v>
      </c>
      <c r="C16" s="331">
        <f>'Matières premières'!C13</f>
        <v>9</v>
      </c>
      <c r="D16" s="52">
        <f>'Matières premières'!D13</f>
        <v>0</v>
      </c>
      <c r="E16" s="353">
        <v>8.26696725365201E-15</v>
      </c>
      <c r="F16" s="333">
        <f>'Matières premières'!E13</f>
        <v>10</v>
      </c>
      <c r="G16" s="16"/>
      <c r="H16" s="28" t="str">
        <f>Nutriments!B14</f>
        <v>Hémicellulose VS</v>
      </c>
      <c r="I16" s="52">
        <f>Nutriments!C14</f>
        <v>0</v>
      </c>
      <c r="J16" s="261">
        <f>SUMPRODUCT($E$8:$E$32,AH7:AH31)</f>
        <v>17.66386677069849</v>
      </c>
      <c r="K16" s="31">
        <f>Nutriments!D14</f>
        <v>100</v>
      </c>
      <c r="L16" s="34" t="str">
        <f>Nutriments!E14</f>
        <v>%</v>
      </c>
      <c r="M16" s="15"/>
      <c r="N16" s="15"/>
      <c r="O16" s="15"/>
      <c r="P16" s="15"/>
      <c r="Q16" s="15"/>
      <c r="R16" s="15"/>
      <c r="U16" s="180"/>
      <c r="V16" s="5">
        <f t="shared" si="0"/>
        <v>355.0340642409622</v>
      </c>
      <c r="W16" t="str">
        <f>'Matières premières'!B14</f>
        <v>Luzerne déshydratée 15 (INRA 252) "17LP"</v>
      </c>
      <c r="X16">
        <f>'Matières premières'!C14</f>
        <v>12</v>
      </c>
      <c r="Y16">
        <f>'Matières premières'!F14</f>
        <v>1</v>
      </c>
      <c r="Z16">
        <f>'Matières premières'!G14/100</f>
        <v>0.9</v>
      </c>
      <c r="AA16">
        <f>'Matières premières'!H14/100</f>
        <v>0.099</v>
      </c>
      <c r="AB16">
        <f>'Matières premières'!I14/100</f>
        <v>0.153</v>
      </c>
      <c r="AC16">
        <f>'Matières premières'!J14/100</f>
        <v>0.032</v>
      </c>
      <c r="AD16">
        <f>'Matières premières'!K14/100</f>
        <v>0.261</v>
      </c>
      <c r="AE16">
        <f>'Matières premières'!L14/100</f>
        <v>0.418</v>
      </c>
      <c r="AF16">
        <f>'Matières premières'!M14/100</f>
        <v>0.326</v>
      </c>
      <c r="AG16">
        <f>'Matières premières'!N14/100</f>
        <v>0.073</v>
      </c>
      <c r="AH16">
        <f>'Matières premières'!O14/100</f>
        <v>0.09199999999999996</v>
      </c>
      <c r="AI16">
        <f>'Matières premières'!P14/100</f>
        <v>0.068</v>
      </c>
      <c r="AJ16">
        <f>'Matières premières'!Q14/100</f>
        <v>0</v>
      </c>
      <c r="AK16">
        <f>'Matières premières'!R14/100</f>
        <v>0.03</v>
      </c>
      <c r="AL16">
        <f>'Matières premières'!S14/100</f>
        <v>0.0066</v>
      </c>
      <c r="AM16">
        <f>'Matières premières'!T14/100</f>
        <v>0.0023</v>
      </c>
      <c r="AN16">
        <f>'Matières premières'!U14/100</f>
        <v>0.0040999999999999995</v>
      </c>
      <c r="AO16">
        <f>'Matières premières'!V14/100</f>
        <v>0.0063</v>
      </c>
      <c r="AP16">
        <f>'Matières premières'!W14/100</f>
        <v>0.0025</v>
      </c>
      <c r="AQ16">
        <f>'Matières premières'!X14/100</f>
        <v>0.015</v>
      </c>
      <c r="AR16">
        <f>'Matières premières'!Y14/100</f>
        <v>0.0026</v>
      </c>
      <c r="AS16">
        <f>'Matières premières'!Z14/100</f>
        <v>0.0007000000000000001</v>
      </c>
      <c r="AT16">
        <f>'Matières premières'!AA14/100</f>
        <v>0.0048</v>
      </c>
      <c r="AU16">
        <f>'Matières premières'!AB14/100</f>
        <v>0.0027</v>
      </c>
      <c r="AV16">
        <f>'Matières premières'!AC14/100</f>
        <v>0.021</v>
      </c>
      <c r="AW16">
        <f>'Matières premières'!AE14/100</f>
        <v>0.08874</v>
      </c>
      <c r="AX16">
        <f>'Matières premières'!AF14/100</f>
        <v>17.7</v>
      </c>
      <c r="AY16">
        <f>'Matières premières'!AG14/100</f>
        <v>16.6</v>
      </c>
      <c r="AZ16">
        <f>'Matières premières'!AH14/100</f>
        <v>0.253</v>
      </c>
      <c r="BA16">
        <f>'Matières premières'!AK14/100</f>
        <v>0</v>
      </c>
      <c r="BB16">
        <f>'Matières premières'!AL14/100</f>
        <v>0</v>
      </c>
      <c r="BC16">
        <f>'Matières premières'!AM14/100</f>
        <v>0</v>
      </c>
      <c r="BD16">
        <f>'Matières premières'!AN14/100</f>
        <v>0</v>
      </c>
      <c r="BE16">
        <f>'Matières premières'!AO14/100</f>
        <v>0</v>
      </c>
      <c r="BF16">
        <f>'Matières premières'!AP14/100</f>
        <v>0</v>
      </c>
      <c r="BG16">
        <f>'Matières premières'!AQ14/100</f>
        <v>0</v>
      </c>
    </row>
    <row r="17" spans="1:59" ht="12.75">
      <c r="A17" s="12"/>
      <c r="B17" s="22" t="str">
        <f>'Matières premières'!B14</f>
        <v>Luzerne déshydratée 15 (INRA 252) "17LP"</v>
      </c>
      <c r="C17" s="331">
        <f>'Matières premières'!C14</f>
        <v>12</v>
      </c>
      <c r="D17" s="52">
        <f>'Matières premières'!D14</f>
        <v>0</v>
      </c>
      <c r="E17" s="353">
        <v>29.586172020080184</v>
      </c>
      <c r="F17" s="333">
        <f>'Matières premières'!E14</f>
        <v>60</v>
      </c>
      <c r="G17" s="16"/>
      <c r="H17" s="28" t="str">
        <f>Nutriments!B15</f>
        <v>WIP (pectines insolubles)</v>
      </c>
      <c r="I17" s="52">
        <f>Nutriments!C15</f>
        <v>0</v>
      </c>
      <c r="J17" s="261">
        <f>SUMPRODUCT($E$8:$E$32,AI7:AI31)</f>
        <v>4.509818110366344</v>
      </c>
      <c r="K17" s="31">
        <f>Nutriments!D15</f>
        <v>100</v>
      </c>
      <c r="L17" s="34" t="str">
        <f>Nutriments!E15</f>
        <v>%</v>
      </c>
      <c r="M17" s="15"/>
      <c r="N17" s="15"/>
      <c r="O17" s="15"/>
      <c r="P17" s="15"/>
      <c r="Q17" s="15"/>
      <c r="R17" s="15"/>
      <c r="U17" s="180"/>
      <c r="V17" s="5">
        <f t="shared" si="0"/>
        <v>491.86566637360124</v>
      </c>
      <c r="W17" t="str">
        <f>'Matières premières'!B15</f>
        <v>Son de blé (INRA 104)</v>
      </c>
      <c r="X17">
        <f>'Matières premières'!C15</f>
        <v>12.5</v>
      </c>
      <c r="Y17">
        <f>'Matières premières'!F15</f>
        <v>1</v>
      </c>
      <c r="Z17">
        <f>'Matières premières'!G15/100</f>
        <v>0.88</v>
      </c>
      <c r="AA17">
        <f>'Matières premières'!H15/100</f>
        <v>0.05</v>
      </c>
      <c r="AB17">
        <f>'Matières premières'!I15/100</f>
        <v>0.15</v>
      </c>
      <c r="AC17">
        <f>'Matières premières'!J15/100</f>
        <v>0.034</v>
      </c>
      <c r="AD17">
        <f>'Matières premières'!K15/100</f>
        <v>0.095</v>
      </c>
      <c r="AE17">
        <f>'Matières premières'!L15/100</f>
        <v>0.405</v>
      </c>
      <c r="AF17">
        <f>'Matières premières'!M15/100</f>
        <v>0.11800000000000001</v>
      </c>
      <c r="AG17">
        <f>'Matières premières'!N15/100</f>
        <v>0.035</v>
      </c>
      <c r="AH17">
        <f>'Matières premières'!O15/100</f>
        <v>0.287</v>
      </c>
      <c r="AI17">
        <f>'Matières premières'!P15/100</f>
        <v>0.028999999999999998</v>
      </c>
      <c r="AJ17">
        <f>'Matières premières'!Q15/100</f>
        <v>0.19</v>
      </c>
      <c r="AK17">
        <f>'Matières premières'!R15/100</f>
        <v>0.05</v>
      </c>
      <c r="AL17">
        <f>'Matières premières'!S15/100</f>
        <v>0.0059</v>
      </c>
      <c r="AM17">
        <f>'Matières premières'!T15/100</f>
        <v>0.0024</v>
      </c>
      <c r="AN17">
        <f>'Matières premières'!U15/100</f>
        <v>0.0055000000000000005</v>
      </c>
      <c r="AO17">
        <f>'Matières premières'!V15/100</f>
        <v>0.0048</v>
      </c>
      <c r="AP17">
        <f>'Matières premières'!W15/100</f>
        <v>0.0019</v>
      </c>
      <c r="AQ17">
        <f>'Matières premières'!X15/100</f>
        <v>0.0015</v>
      </c>
      <c r="AR17">
        <f>'Matières premières'!Y15/100</f>
        <v>0.0109</v>
      </c>
      <c r="AS17">
        <f>'Matières premières'!Z15/100</f>
        <v>0.0003</v>
      </c>
      <c r="AT17">
        <f>'Matières premières'!AA15/100</f>
        <v>0.0008</v>
      </c>
      <c r="AU17">
        <f>'Matières premières'!AB15/100</f>
        <v>0.0044</v>
      </c>
      <c r="AV17">
        <f>'Matières premières'!AC15/100</f>
        <v>0.011000000000000001</v>
      </c>
      <c r="AW17">
        <f>'Matières premières'!AE15/100</f>
        <v>0.111</v>
      </c>
      <c r="AX17">
        <f>'Matières premières'!AF15/100</f>
        <v>24.6</v>
      </c>
      <c r="AY17">
        <f>'Matières premières'!AG15/100</f>
        <v>23.3</v>
      </c>
      <c r="AZ17">
        <f>'Matières premières'!AH15/100</f>
        <v>0.083</v>
      </c>
      <c r="BA17">
        <f>'Matières premières'!AK15/100</f>
        <v>0</v>
      </c>
      <c r="BB17">
        <f>'Matières premières'!AL15/100</f>
        <v>0</v>
      </c>
      <c r="BC17">
        <f>'Matières premières'!AM15/100</f>
        <v>0</v>
      </c>
      <c r="BD17">
        <f>'Matières premières'!AN15/100</f>
        <v>0</v>
      </c>
      <c r="BE17">
        <f>'Matières premières'!AO15/100</f>
        <v>0</v>
      </c>
      <c r="BF17">
        <f>'Matières premières'!AP15/100</f>
        <v>0</v>
      </c>
      <c r="BG17">
        <f>'Matières premières'!AQ15/100</f>
        <v>0</v>
      </c>
    </row>
    <row r="18" spans="1:59" ht="12.75">
      <c r="A18" s="12"/>
      <c r="B18" s="22" t="str">
        <f>'Matières premières'!B15</f>
        <v>Son de blé (INRA 104)</v>
      </c>
      <c r="C18" s="331">
        <f>'Matières premières'!C15</f>
        <v>12.5</v>
      </c>
      <c r="D18" s="52">
        <f>'Matières premières'!D15</f>
        <v>0</v>
      </c>
      <c r="E18" s="353">
        <v>39.3492533098881</v>
      </c>
      <c r="F18" s="333">
        <f>'Matières premières'!E15</f>
        <v>40</v>
      </c>
      <c r="G18" s="16"/>
      <c r="H18" s="28" t="str">
        <f>Nutriments!B16</f>
        <v>Amidon</v>
      </c>
      <c r="I18" s="52">
        <f>Nutriments!C16</f>
        <v>0</v>
      </c>
      <c r="J18" s="261">
        <f>SUMPRODUCT($E$8:$E$32,AJ7:AJ31)</f>
        <v>13.411224065826381</v>
      </c>
      <c r="K18" s="31">
        <f>Nutriments!D16</f>
        <v>14</v>
      </c>
      <c r="L18" s="34" t="str">
        <f>Nutriments!E16</f>
        <v>%</v>
      </c>
      <c r="M18" s="15"/>
      <c r="N18" s="15"/>
      <c r="O18" s="15"/>
      <c r="P18" s="15"/>
      <c r="Q18" s="15"/>
      <c r="R18" s="15"/>
      <c r="U18" s="180"/>
      <c r="V18" s="5">
        <f t="shared" si="0"/>
        <v>0</v>
      </c>
      <c r="W18">
        <f>'Matières premières'!B16</f>
        <v>0</v>
      </c>
      <c r="X18">
        <f>'Matières premières'!C16</f>
        <v>0</v>
      </c>
      <c r="Y18">
        <f>'Matières premières'!F16</f>
        <v>0</v>
      </c>
      <c r="Z18">
        <f>'Matières premières'!G16/100</f>
        <v>0</v>
      </c>
      <c r="AA18">
        <f>'Matières premières'!H16/100</f>
        <v>0</v>
      </c>
      <c r="AB18">
        <f>'Matières premières'!I16/100</f>
        <v>0</v>
      </c>
      <c r="AC18">
        <f>'Matières premières'!J16/100</f>
        <v>0</v>
      </c>
      <c r="AD18">
        <f>'Matières premières'!K16/100</f>
        <v>0</v>
      </c>
      <c r="AE18">
        <f>'Matières premières'!L16/100</f>
        <v>0</v>
      </c>
      <c r="AF18">
        <f>'Matières premières'!M16/100</f>
        <v>0</v>
      </c>
      <c r="AG18">
        <f>'Matières premières'!N16/100</f>
        <v>0</v>
      </c>
      <c r="AH18">
        <f>'Matières premières'!O16/100</f>
        <v>0</v>
      </c>
      <c r="AI18">
        <f>'Matières premières'!P16/100</f>
        <v>0</v>
      </c>
      <c r="AJ18">
        <f>'Matières premières'!Q16/100</f>
        <v>0</v>
      </c>
      <c r="AK18">
        <f>'Matières premières'!R16/100</f>
        <v>0</v>
      </c>
      <c r="AL18">
        <f>'Matières premières'!S16/100</f>
        <v>0</v>
      </c>
      <c r="AM18">
        <f>'Matières premières'!T16/100</f>
        <v>0</v>
      </c>
      <c r="AN18">
        <f>'Matières premières'!U16/100</f>
        <v>0</v>
      </c>
      <c r="AO18">
        <f>'Matières premières'!V16/100</f>
        <v>0</v>
      </c>
      <c r="AP18">
        <f>'Matières premières'!W16/100</f>
        <v>0</v>
      </c>
      <c r="AQ18">
        <f>'Matières premières'!X16/100</f>
        <v>0</v>
      </c>
      <c r="AR18">
        <f>'Matières premières'!Y16/100</f>
        <v>0</v>
      </c>
      <c r="AS18">
        <f>'Matières premières'!Z16/100</f>
        <v>0</v>
      </c>
      <c r="AT18">
        <f>'Matières premières'!AA16/100</f>
        <v>0</v>
      </c>
      <c r="AU18">
        <f>'Matières premières'!AB16/100</f>
        <v>0</v>
      </c>
      <c r="AV18">
        <f>'Matières premières'!AC16/100</f>
        <v>0</v>
      </c>
      <c r="AW18">
        <f>'Matières premières'!AE16/100</f>
        <v>0</v>
      </c>
      <c r="AX18">
        <f>'Matières premières'!AF16/100</f>
        <v>0</v>
      </c>
      <c r="AY18">
        <f>'Matières premières'!AG16/100</f>
        <v>0</v>
      </c>
      <c r="AZ18">
        <f>'Matières premières'!AH16/100</f>
        <v>0</v>
      </c>
      <c r="BA18">
        <f>'Matières premières'!AK16/100</f>
        <v>0</v>
      </c>
      <c r="BB18">
        <f>'Matières premières'!AL16/100</f>
        <v>0</v>
      </c>
      <c r="BC18">
        <f>'Matières premières'!AM16/100</f>
        <v>0</v>
      </c>
      <c r="BD18">
        <f>'Matières premières'!AN16/100</f>
        <v>0</v>
      </c>
      <c r="BE18">
        <f>'Matières premières'!AO16/100</f>
        <v>0</v>
      </c>
      <c r="BF18">
        <f>'Matières premières'!AP16/100</f>
        <v>0</v>
      </c>
      <c r="BG18">
        <f>'Matières premières'!AQ16/100</f>
        <v>0</v>
      </c>
    </row>
    <row r="19" spans="1:59" ht="12.75">
      <c r="A19" s="12"/>
      <c r="B19" s="22">
        <f>'Matières premières'!B16</f>
        <v>0</v>
      </c>
      <c r="C19" s="331">
        <f>'Matières premières'!C16</f>
        <v>0</v>
      </c>
      <c r="D19" s="52">
        <f>'Matières premières'!D16</f>
        <v>0</v>
      </c>
      <c r="E19" s="353">
        <v>0</v>
      </c>
      <c r="F19" s="333">
        <f>'Matières premières'!E16</f>
        <v>0</v>
      </c>
      <c r="G19" s="16"/>
      <c r="H19" s="28" t="str">
        <f>Nutriments!B17</f>
        <v>Sucres totaux</v>
      </c>
      <c r="I19" s="52">
        <f>Nutriments!C17</f>
        <v>0</v>
      </c>
      <c r="J19" s="261">
        <f>SUMPRODUCT($E$8:$E$32,AK7:AK31)</f>
        <v>4.039728262215795</v>
      </c>
      <c r="K19" s="31">
        <f>Nutriments!D17</f>
        <v>100</v>
      </c>
      <c r="L19" s="34" t="str">
        <f>Nutriments!E17</f>
        <v>%</v>
      </c>
      <c r="M19" s="15"/>
      <c r="N19" s="15"/>
      <c r="O19" s="15"/>
      <c r="P19" s="15"/>
      <c r="Q19" s="15"/>
      <c r="R19" s="15"/>
      <c r="U19" s="180"/>
      <c r="V19" s="5">
        <f t="shared" si="0"/>
        <v>0</v>
      </c>
      <c r="W19">
        <f>'Matières premières'!B17</f>
        <v>0</v>
      </c>
      <c r="X19">
        <f>'Matières premières'!C17</f>
        <v>0</v>
      </c>
      <c r="Y19">
        <f>'Matières premières'!F17</f>
        <v>0</v>
      </c>
      <c r="Z19">
        <f>'Matières premières'!G17/100</f>
        <v>0</v>
      </c>
      <c r="AA19">
        <f>'Matières premières'!H17/100</f>
        <v>0</v>
      </c>
      <c r="AB19">
        <f>'Matières premières'!I17/100</f>
        <v>0</v>
      </c>
      <c r="AC19">
        <f>'Matières premières'!J17/100</f>
        <v>0</v>
      </c>
      <c r="AD19">
        <f>'Matières premières'!K17/100</f>
        <v>0</v>
      </c>
      <c r="AE19">
        <f>'Matières premières'!L17/100</f>
        <v>0</v>
      </c>
      <c r="AF19">
        <f>'Matières premières'!M17/100</f>
        <v>0</v>
      </c>
      <c r="AG19">
        <f>'Matières premières'!N17/100</f>
        <v>0</v>
      </c>
      <c r="AH19">
        <f>'Matières premières'!O17/100</f>
        <v>0</v>
      </c>
      <c r="AI19">
        <f>'Matières premières'!P17/100</f>
        <v>0</v>
      </c>
      <c r="AJ19">
        <f>'Matières premières'!Q17/100</f>
        <v>0</v>
      </c>
      <c r="AK19">
        <f>'Matières premières'!R17/100</f>
        <v>0</v>
      </c>
      <c r="AL19">
        <f>'Matières premières'!S17/100</f>
        <v>0</v>
      </c>
      <c r="AM19">
        <f>'Matières premières'!T17/100</f>
        <v>0</v>
      </c>
      <c r="AN19">
        <f>'Matières premières'!U17/100</f>
        <v>0</v>
      </c>
      <c r="AO19">
        <f>'Matières premières'!V17/100</f>
        <v>0</v>
      </c>
      <c r="AP19">
        <f>'Matières premières'!W17/100</f>
        <v>0</v>
      </c>
      <c r="AQ19">
        <f>'Matières premières'!X17/100</f>
        <v>0</v>
      </c>
      <c r="AR19">
        <f>'Matières premières'!Y17/100</f>
        <v>0</v>
      </c>
      <c r="AS19">
        <f>'Matières premières'!Z17/100</f>
        <v>0</v>
      </c>
      <c r="AT19">
        <f>'Matières premières'!AA17/100</f>
        <v>0</v>
      </c>
      <c r="AU19">
        <f>'Matières premières'!AB17/100</f>
        <v>0</v>
      </c>
      <c r="AV19">
        <f>'Matières premières'!AC17/100</f>
        <v>0</v>
      </c>
      <c r="AW19">
        <f>'Matières premières'!AE17/100</f>
        <v>0</v>
      </c>
      <c r="AX19">
        <f>'Matières premières'!AF17/100</f>
        <v>0</v>
      </c>
      <c r="AY19">
        <f>'Matières premières'!AG17/100</f>
        <v>0</v>
      </c>
      <c r="AZ19">
        <f>'Matières premières'!AH17/100</f>
        <v>0</v>
      </c>
      <c r="BA19">
        <f>'Matières premières'!AK17/100</f>
        <v>0</v>
      </c>
      <c r="BB19">
        <f>'Matières premières'!AL17/100</f>
        <v>0</v>
      </c>
      <c r="BC19">
        <f>'Matières premières'!AM17/100</f>
        <v>0</v>
      </c>
      <c r="BD19">
        <f>'Matières premières'!AN17/100</f>
        <v>0</v>
      </c>
      <c r="BE19">
        <f>'Matières premières'!AO17/100</f>
        <v>0</v>
      </c>
      <c r="BF19">
        <f>'Matières premières'!AP17/100</f>
        <v>0</v>
      </c>
      <c r="BG19">
        <f>'Matières premières'!AQ17/100</f>
        <v>0</v>
      </c>
    </row>
    <row r="20" spans="1:59" ht="12.75">
      <c r="A20" s="12"/>
      <c r="B20" s="22">
        <f>'Matières premières'!B17</f>
        <v>0</v>
      </c>
      <c r="C20" s="331">
        <f>'Matières premières'!C17</f>
        <v>0</v>
      </c>
      <c r="D20" s="52">
        <f>'Matières premières'!D17</f>
        <v>0</v>
      </c>
      <c r="E20" s="353">
        <v>0</v>
      </c>
      <c r="F20" s="333">
        <f>'Matières premières'!E17</f>
        <v>0</v>
      </c>
      <c r="G20" s="16"/>
      <c r="H20" s="28" t="str">
        <f>Nutriments!B18</f>
        <v>Lysine</v>
      </c>
      <c r="I20" s="52">
        <f>Nutriments!C18</f>
        <v>0.7</v>
      </c>
      <c r="J20" s="261">
        <f>SUMPRODUCT($E$8:$E$32,AL7:AL31)</f>
        <v>0.6999999999107056</v>
      </c>
      <c r="K20" s="31">
        <f>Nutriments!D18</f>
        <v>2</v>
      </c>
      <c r="L20" s="34" t="str">
        <f>Nutriments!E18</f>
        <v>%</v>
      </c>
      <c r="M20" s="15"/>
      <c r="N20" s="15"/>
      <c r="O20" s="15"/>
      <c r="P20" s="15"/>
      <c r="Q20" s="15"/>
      <c r="R20" s="15"/>
      <c r="U20" s="180"/>
      <c r="V20" s="5">
        <f t="shared" si="0"/>
        <v>3.552713678800501E-13</v>
      </c>
      <c r="W20" t="str">
        <f>'Matières premières'!B18</f>
        <v>Huile de soja (INRA 285)</v>
      </c>
      <c r="X20">
        <f>'Matières premières'!C18</f>
        <v>80</v>
      </c>
      <c r="Y20">
        <f>'Matières premières'!F18</f>
        <v>1</v>
      </c>
      <c r="Z20">
        <f>'Matières premières'!G18/100</f>
        <v>0.995</v>
      </c>
      <c r="AA20">
        <f>'Matières premières'!H18/100</f>
        <v>0</v>
      </c>
      <c r="AB20">
        <f>'Matières premières'!I18/100</f>
        <v>0</v>
      </c>
      <c r="AC20">
        <f>'Matières premières'!J18/100</f>
        <v>0.99</v>
      </c>
      <c r="AD20">
        <f>'Matières premières'!K18/100</f>
        <v>0</v>
      </c>
      <c r="AE20">
        <f>'Matières premières'!L18/100</f>
        <v>0</v>
      </c>
      <c r="AF20">
        <f>'Matières premières'!M18/100</f>
        <v>0</v>
      </c>
      <c r="AG20">
        <f>'Matières premières'!N18/100</f>
        <v>0</v>
      </c>
      <c r="AH20">
        <f>'Matières premières'!O18/100</f>
        <v>0</v>
      </c>
      <c r="AI20">
        <f>'Matières premières'!P18/100</f>
        <v>0</v>
      </c>
      <c r="AJ20">
        <f>'Matières premières'!Q18/100</f>
        <v>0</v>
      </c>
      <c r="AK20">
        <f>'Matières premières'!R18/100</f>
        <v>0</v>
      </c>
      <c r="AL20">
        <f>'Matières premières'!S18/100</f>
        <v>0</v>
      </c>
      <c r="AM20">
        <f>'Matières premières'!T18/100</f>
        <v>0</v>
      </c>
      <c r="AN20">
        <f>'Matières premières'!U18/100</f>
        <v>0</v>
      </c>
      <c r="AO20">
        <f>'Matières premières'!V18/100</f>
        <v>0</v>
      </c>
      <c r="AP20">
        <f>'Matières premières'!W18/100</f>
        <v>0</v>
      </c>
      <c r="AQ20">
        <f>'Matières premières'!X18/100</f>
        <v>0</v>
      </c>
      <c r="AR20">
        <f>'Matières premières'!Y18/100</f>
        <v>0</v>
      </c>
      <c r="AS20">
        <f>'Matières premières'!Z18/100</f>
        <v>0</v>
      </c>
      <c r="AT20">
        <f>'Matières premières'!AA18/100</f>
        <v>0</v>
      </c>
      <c r="AU20">
        <f>'Matières premières'!AB18/100</f>
        <v>0</v>
      </c>
      <c r="AV20">
        <f>'Matières premières'!AC18/100</f>
        <v>0</v>
      </c>
      <c r="AW20">
        <f>'Matières premières'!AE18/100</f>
        <v>0</v>
      </c>
      <c r="AX20">
        <f>'Matières premières'!AF18/100</f>
        <v>85</v>
      </c>
      <c r="AY20">
        <f>'Matières premières'!AG18/100</f>
        <v>85</v>
      </c>
      <c r="AZ20">
        <f>'Matières premières'!AH18/100</f>
        <v>0</v>
      </c>
      <c r="BA20">
        <f>'Matières premières'!AK18/100</f>
        <v>0</v>
      </c>
      <c r="BB20">
        <f>'Matières premières'!AL18/100</f>
        <v>0</v>
      </c>
      <c r="BC20">
        <f>'Matières premières'!AM18/100</f>
        <v>0</v>
      </c>
      <c r="BD20">
        <f>'Matières premières'!AN18/100</f>
        <v>0</v>
      </c>
      <c r="BE20">
        <f>'Matières premières'!AO18/100</f>
        <v>0</v>
      </c>
      <c r="BF20">
        <f>'Matières premières'!AP18/100</f>
        <v>0</v>
      </c>
      <c r="BG20">
        <f>'Matières premières'!AQ18/100</f>
        <v>0</v>
      </c>
    </row>
    <row r="21" spans="1:59" ht="12.75">
      <c r="A21" s="12"/>
      <c r="B21" s="22" t="str">
        <f>'Matières premières'!B18</f>
        <v>Huile de soja (INRA 285)</v>
      </c>
      <c r="C21" s="331">
        <f>'Matières premières'!C18</f>
        <v>80</v>
      </c>
      <c r="D21" s="52">
        <f>'Matières premières'!D18</f>
        <v>0</v>
      </c>
      <c r="E21" s="353">
        <v>4.440892098500626E-15</v>
      </c>
      <c r="F21" s="333">
        <f>'Matières premières'!E18</f>
        <v>3</v>
      </c>
      <c r="G21" s="16"/>
      <c r="H21" s="28" t="str">
        <f>Nutriments!B19</f>
        <v>Méthionine</v>
      </c>
      <c r="I21" s="52">
        <f>Nutriments!C19</f>
        <v>0</v>
      </c>
      <c r="J21" s="261">
        <f>SUMPRODUCT($E$8:$E$32,AM7:AM31)</f>
        <v>0.34093162779615377</v>
      </c>
      <c r="K21" s="31">
        <f>Nutriments!D19</f>
        <v>2</v>
      </c>
      <c r="L21" s="34" t="str">
        <f>Nutriments!E19</f>
        <v>%</v>
      </c>
      <c r="M21" s="15"/>
      <c r="N21" s="15"/>
      <c r="O21" s="15"/>
      <c r="P21" s="15"/>
      <c r="Q21" s="15"/>
      <c r="R21" s="15"/>
      <c r="U21" s="180"/>
      <c r="V21" s="5">
        <f t="shared" si="0"/>
        <v>2.4581225943620665E-12</v>
      </c>
      <c r="W21" t="str">
        <f>'Matières premières'!B19</f>
        <v>Mélasse de betterave (INRA 224)</v>
      </c>
      <c r="X21">
        <f>'Matières premières'!C19</f>
        <v>14.8</v>
      </c>
      <c r="Y21">
        <f>'Matières premières'!F19</f>
        <v>1</v>
      </c>
      <c r="Z21">
        <f>'Matières premières'!G19/100</f>
        <v>0.75</v>
      </c>
      <c r="AA21">
        <f>'Matières premières'!H19/100</f>
        <v>0.086</v>
      </c>
      <c r="AB21">
        <f>'Matières premières'!I19/100</f>
        <v>0.105</v>
      </c>
      <c r="AC21">
        <f>'Matières premières'!J19/100</f>
        <v>0</v>
      </c>
      <c r="AD21">
        <f>'Matières premières'!K19/100</f>
        <v>0</v>
      </c>
      <c r="AE21">
        <f>'Matières premières'!L19/100</f>
        <v>0</v>
      </c>
      <c r="AF21">
        <f>'Matières premières'!M19/100</f>
        <v>0</v>
      </c>
      <c r="AG21">
        <f>'Matières premières'!N19/100</f>
        <v>0</v>
      </c>
      <c r="AH21">
        <f>'Matières premières'!O19/100</f>
        <v>0</v>
      </c>
      <c r="AI21">
        <f>'Matières premières'!P19/100</f>
        <v>0</v>
      </c>
      <c r="AJ21">
        <f>'Matières premières'!Q19/100</f>
        <v>0</v>
      </c>
      <c r="AK21">
        <f>'Matières premières'!R19/100</f>
        <v>0.45</v>
      </c>
      <c r="AL21">
        <f>'Matières premières'!S19/100</f>
        <v>0.0004</v>
      </c>
      <c r="AM21">
        <f>'Matières premières'!T19/100</f>
        <v>0.0005</v>
      </c>
      <c r="AN21">
        <f>'Matières premières'!U19/100</f>
        <v>0.001</v>
      </c>
      <c r="AO21">
        <f>'Matières premières'!V19/100</f>
        <v>0.0006</v>
      </c>
      <c r="AP21">
        <f>'Matières premières'!W19/100</f>
        <v>0.001</v>
      </c>
      <c r="AQ21">
        <f>'Matières premières'!X19/100</f>
        <v>0.0022</v>
      </c>
      <c r="AR21">
        <f>'Matières premières'!Y19/100</f>
        <v>0.0002</v>
      </c>
      <c r="AS21">
        <f>'Matières premières'!Z19/100</f>
        <v>0.008</v>
      </c>
      <c r="AT21">
        <f>'Matières premières'!AA19/100</f>
        <v>0.0108</v>
      </c>
      <c r="AU21">
        <f>'Matières premières'!AB19/100</f>
        <v>0.0005</v>
      </c>
      <c r="AV21">
        <f>'Matières premières'!AC19/100</f>
        <v>0.0391</v>
      </c>
      <c r="AW21">
        <f>'Matières premières'!AE19/100</f>
        <v>0.0735</v>
      </c>
      <c r="AX21">
        <f>'Matières premières'!AF19/100</f>
        <v>25.5</v>
      </c>
      <c r="AY21">
        <f>'Matières premières'!AG19/100</f>
        <v>24.5</v>
      </c>
      <c r="AZ21">
        <f>'Matières premières'!AH19/100</f>
        <v>0</v>
      </c>
      <c r="BA21">
        <f>'Matières premières'!AK19/100</f>
        <v>0</v>
      </c>
      <c r="BB21">
        <f>'Matières premières'!AL19/100</f>
        <v>0</v>
      </c>
      <c r="BC21">
        <f>'Matières premières'!AM19/100</f>
        <v>0</v>
      </c>
      <c r="BD21">
        <f>'Matières premières'!AN19/100</f>
        <v>0</v>
      </c>
      <c r="BE21">
        <f>'Matières premières'!AO19/100</f>
        <v>0</v>
      </c>
      <c r="BF21">
        <f>'Matières premières'!AP19/100</f>
        <v>0</v>
      </c>
      <c r="BG21">
        <f>'Matières premières'!AQ19/100</f>
        <v>0</v>
      </c>
    </row>
    <row r="22" spans="1:59" ht="12.75">
      <c r="A22" s="12"/>
      <c r="B22" s="22" t="str">
        <f>'Matières premières'!B19</f>
        <v>Mélasse de betterave (INRA 224)</v>
      </c>
      <c r="C22" s="331">
        <f>'Matières premières'!C19</f>
        <v>14.8</v>
      </c>
      <c r="D22" s="52">
        <f>'Matières premières'!D19</f>
        <v>0</v>
      </c>
      <c r="E22" s="353">
        <v>1.6608936448392342E-13</v>
      </c>
      <c r="F22" s="333">
        <f>'Matières premières'!E19</f>
        <v>3</v>
      </c>
      <c r="G22" s="16"/>
      <c r="H22" s="28" t="str">
        <f>Nutriments!B20</f>
        <v>AAS (Méthionine + Cystine)</v>
      </c>
      <c r="I22" s="52">
        <f>Nutriments!C20</f>
        <v>0.64</v>
      </c>
      <c r="J22" s="261">
        <f>SUMPRODUCT($E$8:$E$32,AN7:AN31)</f>
        <v>0.6400000001165649</v>
      </c>
      <c r="K22" s="31">
        <f>Nutriments!D20</f>
        <v>0.77</v>
      </c>
      <c r="L22" s="34" t="str">
        <f>Nutriments!E20</f>
        <v>%</v>
      </c>
      <c r="M22" s="15"/>
      <c r="N22" s="15"/>
      <c r="O22" s="15"/>
      <c r="P22" s="15"/>
      <c r="Q22" s="15"/>
      <c r="R22" s="15"/>
      <c r="U22" s="179"/>
      <c r="V22" s="5">
        <f t="shared" si="0"/>
        <v>0</v>
      </c>
      <c r="W22">
        <f>'Matières premières'!B20</f>
        <v>0</v>
      </c>
      <c r="X22">
        <f>'Matières premières'!C20</f>
        <v>0</v>
      </c>
      <c r="Y22">
        <f>'Matières premières'!F20</f>
        <v>0</v>
      </c>
      <c r="Z22">
        <f>'Matières premières'!G20/100</f>
        <v>0</v>
      </c>
      <c r="AA22">
        <f>'Matières premières'!H20/100</f>
        <v>0</v>
      </c>
      <c r="AB22">
        <f>'Matières premières'!I20/100</f>
        <v>0</v>
      </c>
      <c r="AC22">
        <f>'Matières premières'!J20/100</f>
        <v>0</v>
      </c>
      <c r="AD22">
        <f>'Matières premières'!K20/100</f>
        <v>0</v>
      </c>
      <c r="AE22">
        <f>'Matières premières'!L20/100</f>
        <v>0</v>
      </c>
      <c r="AF22">
        <f>'Matières premières'!M20/100</f>
        <v>0</v>
      </c>
      <c r="AG22">
        <f>'Matières premières'!N20/100</f>
        <v>0</v>
      </c>
      <c r="AH22">
        <f>'Matières premières'!O20/100</f>
        <v>0</v>
      </c>
      <c r="AI22">
        <f>'Matières premières'!P20/100</f>
        <v>0</v>
      </c>
      <c r="AJ22">
        <f>'Matières premières'!Q20/100</f>
        <v>0</v>
      </c>
      <c r="AK22">
        <f>'Matières premières'!R20/100</f>
        <v>0</v>
      </c>
      <c r="AL22">
        <f>'Matières premières'!S20/100</f>
        <v>0</v>
      </c>
      <c r="AM22">
        <f>'Matières premières'!T20/100</f>
        <v>0</v>
      </c>
      <c r="AN22">
        <f>'Matières premières'!U20/100</f>
        <v>0</v>
      </c>
      <c r="AO22">
        <f>'Matières premières'!V20/100</f>
        <v>0</v>
      </c>
      <c r="AP22">
        <f>'Matières premières'!W20/100</f>
        <v>0</v>
      </c>
      <c r="AQ22">
        <f>'Matières premières'!X20/100</f>
        <v>0</v>
      </c>
      <c r="AR22">
        <f>'Matières premières'!Y20/100</f>
        <v>0</v>
      </c>
      <c r="AS22">
        <f>'Matières premières'!Z20/100</f>
        <v>0</v>
      </c>
      <c r="AT22">
        <f>'Matières premières'!AA20/100</f>
        <v>0</v>
      </c>
      <c r="AU22">
        <f>'Matières premières'!AB20/100</f>
        <v>0</v>
      </c>
      <c r="AV22">
        <f>'Matières premières'!AC20/100</f>
        <v>0</v>
      </c>
      <c r="AW22">
        <f>'Matières premières'!AE20/100</f>
        <v>0</v>
      </c>
      <c r="AX22">
        <f>'Matières premières'!AF20/100</f>
        <v>0</v>
      </c>
      <c r="AY22">
        <f>'Matières premières'!AG20/100</f>
        <v>0</v>
      </c>
      <c r="AZ22">
        <f>'Matières premières'!AH20/100</f>
        <v>0</v>
      </c>
      <c r="BA22">
        <f>'Matières premières'!AK20/100</f>
        <v>0</v>
      </c>
      <c r="BB22">
        <f>'Matières premières'!AL20/100</f>
        <v>0</v>
      </c>
      <c r="BC22">
        <f>'Matières premières'!AM20/100</f>
        <v>0</v>
      </c>
      <c r="BD22">
        <f>'Matières premières'!AN20/100</f>
        <v>0</v>
      </c>
      <c r="BE22">
        <f>'Matières premières'!AO20/100</f>
        <v>0</v>
      </c>
      <c r="BF22">
        <f>'Matières premières'!AP20/100</f>
        <v>0</v>
      </c>
      <c r="BG22">
        <f>'Matières premières'!AQ20/100</f>
        <v>0</v>
      </c>
    </row>
    <row r="23" spans="1:59" ht="12.75">
      <c r="A23" s="12"/>
      <c r="B23" s="22">
        <f>'Matières premières'!B20</f>
        <v>0</v>
      </c>
      <c r="C23" s="331">
        <f>'Matières premières'!C20</f>
        <v>0</v>
      </c>
      <c r="D23" s="52">
        <f>'Matières premières'!D20</f>
        <v>0</v>
      </c>
      <c r="E23" s="353">
        <v>0</v>
      </c>
      <c r="F23" s="333">
        <f>'Matières premières'!E20</f>
        <v>0</v>
      </c>
      <c r="G23" s="16"/>
      <c r="H23" s="28" t="str">
        <f>Nutriments!B21</f>
        <v>Thréonine</v>
      </c>
      <c r="I23" s="52">
        <f>Nutriments!C21</f>
        <v>0.6</v>
      </c>
      <c r="J23" s="261">
        <f>SUMPRODUCT($E$8:$E$32,AO7:AO31)</f>
        <v>0.6012761318029604</v>
      </c>
      <c r="K23" s="31">
        <f>Nutriments!D21</f>
        <v>2</v>
      </c>
      <c r="L23" s="34" t="str">
        <f>Nutriments!E21</f>
        <v>%</v>
      </c>
      <c r="M23" s="15"/>
      <c r="N23" s="15"/>
      <c r="O23" s="15"/>
      <c r="P23" s="15"/>
      <c r="Q23" s="15"/>
      <c r="R23" s="15"/>
      <c r="U23" s="179"/>
      <c r="V23" s="5">
        <f t="shared" si="0"/>
        <v>0</v>
      </c>
      <c r="W23">
        <f>'Matières premières'!B21</f>
        <v>0</v>
      </c>
      <c r="X23">
        <f>'Matières premières'!C21</f>
        <v>0</v>
      </c>
      <c r="Y23">
        <f>'Matières premières'!F21</f>
        <v>0</v>
      </c>
      <c r="Z23">
        <f>'Matières premières'!G21/100</f>
        <v>0</v>
      </c>
      <c r="AA23">
        <f>'Matières premières'!H21/100</f>
        <v>0</v>
      </c>
      <c r="AB23">
        <f>'Matières premières'!I21/100</f>
        <v>0</v>
      </c>
      <c r="AC23">
        <f>'Matières premières'!J21/100</f>
        <v>0</v>
      </c>
      <c r="AD23">
        <f>'Matières premières'!K21/100</f>
        <v>0</v>
      </c>
      <c r="AE23">
        <f>'Matières premières'!L21/100</f>
        <v>0</v>
      </c>
      <c r="AF23">
        <f>'Matières premières'!M21/100</f>
        <v>0</v>
      </c>
      <c r="AG23">
        <f>'Matières premières'!N21/100</f>
        <v>0</v>
      </c>
      <c r="AH23">
        <f>'Matières premières'!O21/100</f>
        <v>0</v>
      </c>
      <c r="AI23">
        <f>'Matières premières'!P21/100</f>
        <v>0</v>
      </c>
      <c r="AJ23">
        <f>'Matières premières'!Q21/100</f>
        <v>0</v>
      </c>
      <c r="AK23">
        <f>'Matières premières'!R21/100</f>
        <v>0</v>
      </c>
      <c r="AL23">
        <f>'Matières premières'!S21/100</f>
        <v>0</v>
      </c>
      <c r="AM23">
        <f>'Matières premières'!T21/100</f>
        <v>0</v>
      </c>
      <c r="AN23">
        <f>'Matières premières'!U21/100</f>
        <v>0</v>
      </c>
      <c r="AO23">
        <f>'Matières premières'!V21/100</f>
        <v>0</v>
      </c>
      <c r="AP23">
        <f>'Matières premières'!W21/100</f>
        <v>0</v>
      </c>
      <c r="AQ23">
        <f>'Matières premières'!X21/100</f>
        <v>0</v>
      </c>
      <c r="AR23">
        <f>'Matières premières'!Y21/100</f>
        <v>0</v>
      </c>
      <c r="AS23">
        <f>'Matières premières'!Z21/100</f>
        <v>0</v>
      </c>
      <c r="AT23">
        <f>'Matières premières'!AA21/100</f>
        <v>0</v>
      </c>
      <c r="AU23">
        <f>'Matières premières'!AB21/100</f>
        <v>0</v>
      </c>
      <c r="AV23">
        <f>'Matières premières'!AC21/100</f>
        <v>0</v>
      </c>
      <c r="AW23">
        <f>'Matières premières'!AE21/100</f>
        <v>0</v>
      </c>
      <c r="AX23">
        <f>'Matières premières'!AF21/100</f>
        <v>0</v>
      </c>
      <c r="AY23">
        <f>'Matières premières'!AG21/100</f>
        <v>0</v>
      </c>
      <c r="AZ23">
        <f>'Matières premières'!AH21/100</f>
        <v>0</v>
      </c>
      <c r="BA23">
        <f>'Matières premières'!AK21/100</f>
        <v>0</v>
      </c>
      <c r="BB23">
        <f>'Matières premières'!AL21/100</f>
        <v>0</v>
      </c>
      <c r="BC23">
        <f>'Matières premières'!AM21/100</f>
        <v>0</v>
      </c>
      <c r="BD23">
        <f>'Matières premières'!AN21/100</f>
        <v>0</v>
      </c>
      <c r="BE23">
        <f>'Matières premières'!AO21/100</f>
        <v>0</v>
      </c>
      <c r="BF23">
        <f>'Matières premières'!AP21/100</f>
        <v>0</v>
      </c>
      <c r="BG23">
        <f>'Matières premières'!AQ21/100</f>
        <v>0</v>
      </c>
    </row>
    <row r="24" spans="1:59" ht="12.75">
      <c r="A24" s="12"/>
      <c r="B24" s="22">
        <f>'Matières premières'!B21</f>
        <v>0</v>
      </c>
      <c r="C24" s="331">
        <f>'Matières premières'!C21</f>
        <v>0</v>
      </c>
      <c r="D24" s="52">
        <f>'Matières premières'!D21</f>
        <v>0</v>
      </c>
      <c r="E24" s="353">
        <v>0</v>
      </c>
      <c r="F24" s="333">
        <f>'Matières premières'!E21</f>
        <v>0</v>
      </c>
      <c r="G24" s="16"/>
      <c r="H24" s="28" t="str">
        <f>Nutriments!B22</f>
        <v>Tryptophane</v>
      </c>
      <c r="I24" s="52">
        <f>Nutriments!C22</f>
        <v>0</v>
      </c>
      <c r="J24" s="261">
        <f>SUMPRODUCT($E$8:$E$32,AP7:AP31)</f>
        <v>0.22820750672293516</v>
      </c>
      <c r="K24" s="31">
        <f>Nutriments!D22</f>
        <v>2</v>
      </c>
      <c r="L24" s="34" t="str">
        <f>Nutriments!E22</f>
        <v>%</v>
      </c>
      <c r="M24" s="15"/>
      <c r="N24" s="15"/>
      <c r="O24" s="15"/>
      <c r="P24" s="15"/>
      <c r="Q24" s="15"/>
      <c r="R24" s="15"/>
      <c r="U24" s="179"/>
      <c r="V24" s="5">
        <f t="shared" si="0"/>
        <v>9.027964476004088</v>
      </c>
      <c r="W24" t="str">
        <f>'Matières premières'!B22</f>
        <v>Sel  (NaCl)</v>
      </c>
      <c r="X24">
        <f>'Matières premières'!C22</f>
        <v>20</v>
      </c>
      <c r="Y24">
        <f>'Matières premières'!F22</f>
        <v>1</v>
      </c>
      <c r="Z24">
        <f>'Matières premières'!G22/100</f>
        <v>0.95</v>
      </c>
      <c r="AA24">
        <f>'Matières premières'!H22/100</f>
        <v>0.95</v>
      </c>
      <c r="AB24">
        <f>'Matières premières'!I22/100</f>
        <v>0</v>
      </c>
      <c r="AC24">
        <f>'Matières premières'!J22/100</f>
        <v>0</v>
      </c>
      <c r="AD24">
        <f>'Matières premières'!K22/100</f>
        <v>0</v>
      </c>
      <c r="AE24">
        <f>'Matières premières'!L22/100</f>
        <v>0</v>
      </c>
      <c r="AF24">
        <f>'Matières premières'!M22/100</f>
        <v>0</v>
      </c>
      <c r="AG24">
        <f>'Matières premières'!N22/100</f>
        <v>0</v>
      </c>
      <c r="AH24">
        <f>'Matières premières'!O22/100</f>
        <v>0</v>
      </c>
      <c r="AI24">
        <f>'Matières premières'!P22/100</f>
        <v>0</v>
      </c>
      <c r="AJ24">
        <f>'Matières premières'!Q22/100</f>
        <v>0</v>
      </c>
      <c r="AK24">
        <f>'Matières premières'!R22/100</f>
        <v>0</v>
      </c>
      <c r="AL24">
        <f>'Matières premières'!S22/100</f>
        <v>0</v>
      </c>
      <c r="AM24">
        <f>'Matières premières'!T22/100</f>
        <v>0</v>
      </c>
      <c r="AN24">
        <f>'Matières premières'!U22/100</f>
        <v>0</v>
      </c>
      <c r="AO24">
        <f>'Matières premières'!V22/100</f>
        <v>0</v>
      </c>
      <c r="AP24">
        <f>'Matières premières'!W22/100</f>
        <v>0</v>
      </c>
      <c r="AQ24">
        <f>'Matières premières'!X22/100</f>
        <v>0</v>
      </c>
      <c r="AR24">
        <f>'Matières premières'!Y22/100</f>
        <v>0</v>
      </c>
      <c r="AS24">
        <f>'Matières premières'!Z22/100</f>
        <v>0.354</v>
      </c>
      <c r="AT24">
        <f>'Matières premières'!AA22/100</f>
        <v>0.546</v>
      </c>
      <c r="AU24">
        <f>'Matières premières'!AB22/100</f>
        <v>0</v>
      </c>
      <c r="AV24">
        <f>'Matières premières'!AC22/100</f>
        <v>0</v>
      </c>
      <c r="AW24">
        <f>'Matières premières'!AE22/100</f>
        <v>0</v>
      </c>
      <c r="AX24">
        <f>'Matières premières'!AF22/100</f>
        <v>0</v>
      </c>
      <c r="AY24">
        <f>'Matières premières'!AG22/100</f>
        <v>0</v>
      </c>
      <c r="AZ24">
        <f>'Matières premières'!AH22/100</f>
        <v>0</v>
      </c>
      <c r="BA24">
        <f>'Matières premières'!AK22/100</f>
        <v>0</v>
      </c>
      <c r="BB24">
        <f>'Matières premières'!AL22/100</f>
        <v>0</v>
      </c>
      <c r="BC24">
        <f>'Matières premières'!AM22/100</f>
        <v>0</v>
      </c>
      <c r="BD24">
        <f>'Matières premières'!AN22/100</f>
        <v>0</v>
      </c>
      <c r="BE24">
        <f>'Matières premières'!AO22/100</f>
        <v>0</v>
      </c>
      <c r="BF24">
        <f>'Matières premières'!AP22/100</f>
        <v>0</v>
      </c>
      <c r="BG24">
        <f>'Matières premières'!AQ22/100</f>
        <v>0</v>
      </c>
    </row>
    <row r="25" spans="1:59" ht="12.75">
      <c r="A25" s="12"/>
      <c r="B25" s="22" t="str">
        <f>'Matières premières'!B22</f>
        <v>Sel  (NaCl)</v>
      </c>
      <c r="C25" s="331">
        <f>'Matières premières'!C22</f>
        <v>20</v>
      </c>
      <c r="D25" s="52">
        <f>'Matières premières'!D22</f>
        <v>0.4</v>
      </c>
      <c r="E25" s="353">
        <v>0.45139822380020445</v>
      </c>
      <c r="F25" s="333">
        <f>'Matières premières'!E22</f>
        <v>0.8</v>
      </c>
      <c r="G25" s="16"/>
      <c r="H25" s="28" t="str">
        <f>Nutriments!B23</f>
        <v>Calcium</v>
      </c>
      <c r="I25" s="52">
        <f>Nutriments!C23</f>
        <v>0.5</v>
      </c>
      <c r="J25" s="261">
        <f>SUMPRODUCT($E$8:$E$32,AQ7:AQ31)</f>
        <v>0.684894120231159</v>
      </c>
      <c r="K25" s="31">
        <f>Nutriments!D23</f>
        <v>1.2</v>
      </c>
      <c r="L25" s="34" t="str">
        <f>Nutriments!E23</f>
        <v>%</v>
      </c>
      <c r="M25" s="15"/>
      <c r="N25" s="15"/>
      <c r="O25" s="15"/>
      <c r="P25" s="15"/>
      <c r="Q25" s="15"/>
      <c r="R25" s="15"/>
      <c r="U25" s="179"/>
      <c r="V25" s="5">
        <f t="shared" si="0"/>
        <v>50</v>
      </c>
      <c r="W25" t="str">
        <f>'Matières premières'!B23</f>
        <v>CL25 premix lapin vit+mineraux</v>
      </c>
      <c r="X25">
        <f>'Matières premières'!C23</f>
        <v>100</v>
      </c>
      <c r="Y25">
        <f>'Matières premières'!F23</f>
        <v>1</v>
      </c>
      <c r="Z25">
        <f>'Matières premières'!G23/100</f>
        <v>0.9</v>
      </c>
      <c r="AA25">
        <f>'Matières premières'!H23/100</f>
        <v>0.9</v>
      </c>
      <c r="AB25">
        <f>'Matières premières'!I23/100</f>
        <v>0</v>
      </c>
      <c r="AC25">
        <f>'Matières premières'!J23/100</f>
        <v>0</v>
      </c>
      <c r="AD25">
        <f>'Matières premières'!K23/100</f>
        <v>0</v>
      </c>
      <c r="AE25">
        <f>'Matières premières'!L23/100</f>
        <v>0</v>
      </c>
      <c r="AF25">
        <f>'Matières premières'!M23/100</f>
        <v>0</v>
      </c>
      <c r="AG25">
        <f>'Matières premières'!N23/100</f>
        <v>0</v>
      </c>
      <c r="AH25">
        <f>'Matières premières'!O23/100</f>
        <v>0</v>
      </c>
      <c r="AI25">
        <f>'Matières premières'!P23/100</f>
        <v>0</v>
      </c>
      <c r="AJ25">
        <f>'Matières premières'!Q23/100</f>
        <v>0</v>
      </c>
      <c r="AK25">
        <f>'Matières premières'!R23/100</f>
        <v>0</v>
      </c>
      <c r="AL25">
        <f>'Matières premières'!S23/100</f>
        <v>0</v>
      </c>
      <c r="AM25">
        <f>'Matières premières'!T23/100</f>
        <v>0</v>
      </c>
      <c r="AN25">
        <f>'Matières premières'!U23/100</f>
        <v>0</v>
      </c>
      <c r="AO25">
        <f>'Matières premières'!V23/100</f>
        <v>0</v>
      </c>
      <c r="AP25">
        <f>'Matières premières'!W23/100</f>
        <v>0</v>
      </c>
      <c r="AQ25">
        <f>'Matières premières'!X23/100</f>
        <v>0</v>
      </c>
      <c r="AR25">
        <f>'Matières premières'!Y23/100</f>
        <v>0</v>
      </c>
      <c r="AS25">
        <f>'Matières premières'!Z23/100</f>
        <v>0</v>
      </c>
      <c r="AT25">
        <f>'Matières premières'!AA23/100</f>
        <v>0</v>
      </c>
      <c r="AU25">
        <f>'Matières premières'!AB23/100</f>
        <v>0</v>
      </c>
      <c r="AV25">
        <f>'Matières premières'!AC23/100</f>
        <v>0</v>
      </c>
      <c r="AW25">
        <f>'Matières premières'!AE23/100</f>
        <v>0</v>
      </c>
      <c r="AX25">
        <f>'Matières premières'!AF23/100</f>
        <v>0</v>
      </c>
      <c r="AY25">
        <f>'Matières premières'!AG23/100</f>
        <v>0</v>
      </c>
      <c r="AZ25">
        <f>'Matières premières'!AH23/100</f>
        <v>0</v>
      </c>
      <c r="BA25">
        <f>'Matières premières'!AK23/100</f>
        <v>0</v>
      </c>
      <c r="BB25">
        <f>'Matières premières'!AL23/100</f>
        <v>0</v>
      </c>
      <c r="BC25">
        <f>'Matières premières'!AM23/100</f>
        <v>0</v>
      </c>
      <c r="BD25">
        <f>'Matières premières'!AN23/100</f>
        <v>0</v>
      </c>
      <c r="BE25">
        <f>'Matières premières'!AO23/100</f>
        <v>0</v>
      </c>
      <c r="BF25">
        <f>'Matières premières'!AP23/100</f>
        <v>0</v>
      </c>
      <c r="BG25">
        <f>'Matières premières'!AQ23/100</f>
        <v>0</v>
      </c>
    </row>
    <row r="26" spans="1:59" ht="12.75">
      <c r="A26" s="12"/>
      <c r="B26" s="22" t="str">
        <f>'Matières premières'!B23</f>
        <v>CL25 premix lapin vit+mineraux</v>
      </c>
      <c r="C26" s="331">
        <f>'Matières premières'!C23</f>
        <v>100</v>
      </c>
      <c r="D26" s="52">
        <f>'Matières premières'!D23</f>
        <v>0.5</v>
      </c>
      <c r="E26" s="353">
        <v>0.5</v>
      </c>
      <c r="F26" s="333">
        <f>'Matières premières'!E23</f>
        <v>0.5</v>
      </c>
      <c r="G26" s="16"/>
      <c r="H26" s="28" t="str">
        <f>Nutriments!B24</f>
        <v>Phosphore</v>
      </c>
      <c r="I26" s="52">
        <f>Nutriments!C24</f>
        <v>0.4</v>
      </c>
      <c r="J26" s="261">
        <f>SUMPRODUCT($E$8:$E$32,AR7:AR31)</f>
        <v>0.7264752067071913</v>
      </c>
      <c r="K26" s="31">
        <f>Nutriments!D24</f>
        <v>0.8</v>
      </c>
      <c r="L26" s="34" t="str">
        <f>Nutriments!E24</f>
        <v>%</v>
      </c>
      <c r="M26" s="15"/>
      <c r="N26" s="15"/>
      <c r="O26" s="15"/>
      <c r="P26" s="15"/>
      <c r="Q26" s="15"/>
      <c r="R26" s="15"/>
      <c r="U26" s="179"/>
      <c r="V26" s="5">
        <f t="shared" si="0"/>
        <v>55</v>
      </c>
      <c r="W26" t="str">
        <f>'Matières premières'!B24</f>
        <v>Al132 robénidine (blé 40%, CaCo3 60%)</v>
      </c>
      <c r="X26">
        <f>'Matières premières'!C24</f>
        <v>110</v>
      </c>
      <c r="Y26">
        <f>'Matières premières'!F24</f>
        <v>1</v>
      </c>
      <c r="Z26">
        <f>'Matières premières'!G24/100</f>
        <v>0.9</v>
      </c>
      <c r="AA26">
        <f>'Matières premières'!H24/100</f>
        <v>0</v>
      </c>
      <c r="AB26">
        <f>'Matières premières'!I24/100</f>
        <v>0</v>
      </c>
      <c r="AC26">
        <f>'Matières premières'!J24/100</f>
        <v>0</v>
      </c>
      <c r="AD26">
        <f>'Matières premières'!K24/100</f>
        <v>0</v>
      </c>
      <c r="AE26">
        <f>'Matières premières'!L24/100</f>
        <v>0</v>
      </c>
      <c r="AF26">
        <f>'Matières premières'!M24/100</f>
        <v>0</v>
      </c>
      <c r="AG26">
        <f>'Matières premières'!N24/100</f>
        <v>0</v>
      </c>
      <c r="AH26">
        <f>'Matières premières'!O24/100</f>
        <v>0</v>
      </c>
      <c r="AI26">
        <f>'Matières premières'!P24/100</f>
        <v>0</v>
      </c>
      <c r="AJ26">
        <f>'Matières premières'!Q24/100</f>
        <v>0</v>
      </c>
      <c r="AK26">
        <f>'Matières premières'!R24/100</f>
        <v>0</v>
      </c>
      <c r="AL26">
        <f>'Matières premières'!S24/100</f>
        <v>0</v>
      </c>
      <c r="AM26">
        <f>'Matières premières'!T24/100</f>
        <v>0</v>
      </c>
      <c r="AN26">
        <f>'Matières premières'!U24/100</f>
        <v>0</v>
      </c>
      <c r="AO26">
        <f>'Matières premières'!V24/100</f>
        <v>0</v>
      </c>
      <c r="AP26">
        <f>'Matières premières'!W24/100</f>
        <v>0</v>
      </c>
      <c r="AQ26">
        <f>'Matières premières'!X24/100</f>
        <v>0.225</v>
      </c>
      <c r="AR26">
        <f>'Matières premières'!Y24/100</f>
        <v>0</v>
      </c>
      <c r="AS26">
        <f>'Matières premières'!Z24/100</f>
        <v>0</v>
      </c>
      <c r="AT26">
        <f>'Matières premières'!AA24/100</f>
        <v>0</v>
      </c>
      <c r="AU26">
        <f>'Matières premières'!AB24/100</f>
        <v>0</v>
      </c>
      <c r="AV26">
        <f>'Matières premières'!AC24/100</f>
        <v>0</v>
      </c>
      <c r="AW26">
        <f>'Matières premières'!AE24/100</f>
        <v>0</v>
      </c>
      <c r="AX26">
        <f>'Matières premières'!AF24/100</f>
        <v>0</v>
      </c>
      <c r="AY26">
        <f>'Matières premières'!AG24/100</f>
        <v>0</v>
      </c>
      <c r="AZ26">
        <f>'Matières premières'!AH24/100</f>
        <v>0</v>
      </c>
      <c r="BA26">
        <f>'Matières premières'!AK24/100</f>
        <v>0</v>
      </c>
      <c r="BB26">
        <f>'Matières premières'!AL24/100</f>
        <v>0</v>
      </c>
      <c r="BC26">
        <f>'Matières premières'!AM24/100</f>
        <v>0</v>
      </c>
      <c r="BD26">
        <f>'Matières premières'!AN24/100</f>
        <v>0</v>
      </c>
      <c r="BE26">
        <f>'Matières premières'!AO24/100</f>
        <v>0</v>
      </c>
      <c r="BF26">
        <f>'Matières premières'!AP24/100</f>
        <v>0</v>
      </c>
      <c r="BG26">
        <f>'Matières premières'!AQ24/100</f>
        <v>0</v>
      </c>
    </row>
    <row r="27" spans="1:59" ht="12.75">
      <c r="A27" s="12"/>
      <c r="B27" s="22" t="str">
        <f>'Matières premières'!B24</f>
        <v>Al132 robénidine (blé 40%, CaCo3 60%)</v>
      </c>
      <c r="C27" s="331">
        <f>'Matières premières'!C24</f>
        <v>110</v>
      </c>
      <c r="D27" s="52">
        <f>'Matières premières'!D24</f>
        <v>0.5</v>
      </c>
      <c r="E27" s="353">
        <v>0.5</v>
      </c>
      <c r="F27" s="333">
        <f>'Matières premières'!E24</f>
        <v>0.5</v>
      </c>
      <c r="G27" s="16"/>
      <c r="H27" s="28" t="str">
        <f>Nutriments!B25</f>
        <v>Sodium</v>
      </c>
      <c r="I27" s="52">
        <f>Nutriments!C25</f>
        <v>0.2</v>
      </c>
      <c r="J27" s="261">
        <f>SUMPRODUCT($E$8:$E$32,AS7:AS31)</f>
        <v>0.19999999985067018</v>
      </c>
      <c r="K27" s="31">
        <f>Nutriments!D25</f>
        <v>0.5</v>
      </c>
      <c r="L27" s="34" t="str">
        <f>Nutriments!E25</f>
        <v>%</v>
      </c>
      <c r="M27" s="15"/>
      <c r="N27" s="15"/>
      <c r="O27" s="15"/>
      <c r="P27" s="15"/>
      <c r="Q27" s="15"/>
      <c r="R27" s="15"/>
      <c r="U27" s="179"/>
      <c r="V27" s="5">
        <f t="shared" si="0"/>
        <v>0</v>
      </c>
      <c r="W27" t="str">
        <f>'Matières premières'!B25</f>
        <v>Carbonate Calcium</v>
      </c>
      <c r="X27">
        <f>'Matières premières'!C25</f>
        <v>5</v>
      </c>
      <c r="Y27">
        <f>'Matières premières'!F25</f>
        <v>1</v>
      </c>
      <c r="Z27">
        <f>'Matières premières'!G25/100</f>
        <v>0.95</v>
      </c>
      <c r="AA27">
        <f>'Matières premières'!H25/100</f>
        <v>0.95</v>
      </c>
      <c r="AB27">
        <f>'Matières premières'!I25/100</f>
        <v>0</v>
      </c>
      <c r="AC27">
        <f>'Matières premières'!J25/100</f>
        <v>0</v>
      </c>
      <c r="AD27">
        <f>'Matières premières'!K25/100</f>
        <v>0</v>
      </c>
      <c r="AE27">
        <f>'Matières premières'!L25/100</f>
        <v>0</v>
      </c>
      <c r="AF27">
        <f>'Matières premières'!M25/100</f>
        <v>0</v>
      </c>
      <c r="AG27">
        <f>'Matières premières'!N25/100</f>
        <v>0</v>
      </c>
      <c r="AH27">
        <f>'Matières premières'!O25/100</f>
        <v>0</v>
      </c>
      <c r="AI27">
        <f>'Matières premières'!P25/100</f>
        <v>0</v>
      </c>
      <c r="AJ27">
        <f>'Matières premières'!Q25/100</f>
        <v>0</v>
      </c>
      <c r="AK27">
        <f>'Matières premières'!R25/100</f>
        <v>0</v>
      </c>
      <c r="AL27">
        <f>'Matières premières'!S25/100</f>
        <v>0</v>
      </c>
      <c r="AM27">
        <f>'Matières premières'!T25/100</f>
        <v>0</v>
      </c>
      <c r="AN27">
        <f>'Matières premières'!U25/100</f>
        <v>0</v>
      </c>
      <c r="AO27">
        <f>'Matières premières'!V25/100</f>
        <v>0</v>
      </c>
      <c r="AP27">
        <f>'Matières premières'!W25/100</f>
        <v>0</v>
      </c>
      <c r="AQ27">
        <f>'Matières premières'!X25/100</f>
        <v>0.375</v>
      </c>
      <c r="AR27">
        <f>'Matières premières'!Y25/100</f>
        <v>0</v>
      </c>
      <c r="AS27">
        <f>'Matières premières'!Z25/100</f>
        <v>0</v>
      </c>
      <c r="AT27">
        <f>'Matières premières'!AA25/100</f>
        <v>0</v>
      </c>
      <c r="AU27">
        <f>'Matières premières'!AB25/100</f>
        <v>0</v>
      </c>
      <c r="AV27">
        <f>'Matières premières'!AC25/100</f>
        <v>0</v>
      </c>
      <c r="AW27">
        <f>'Matières premières'!AE25/100</f>
        <v>0</v>
      </c>
      <c r="AX27">
        <f>'Matières premières'!AF25/100</f>
        <v>0</v>
      </c>
      <c r="AY27">
        <f>'Matières premières'!AG25/100</f>
        <v>0</v>
      </c>
      <c r="AZ27">
        <f>'Matières premières'!AH25/100</f>
        <v>0</v>
      </c>
      <c r="BA27">
        <f>'Matières premières'!AK25/100</f>
        <v>0</v>
      </c>
      <c r="BB27">
        <f>'Matières premières'!AL25/100</f>
        <v>0</v>
      </c>
      <c r="BC27">
        <f>'Matières premières'!AM25/100</f>
        <v>0</v>
      </c>
      <c r="BD27">
        <f>'Matières premières'!AN25/100</f>
        <v>0</v>
      </c>
      <c r="BE27">
        <f>'Matières premières'!AO25/100</f>
        <v>0</v>
      </c>
      <c r="BF27">
        <f>'Matières premières'!AP25/100</f>
        <v>0</v>
      </c>
      <c r="BG27">
        <f>'Matières premières'!AQ25/100</f>
        <v>0</v>
      </c>
    </row>
    <row r="28" spans="1:59" ht="12.75">
      <c r="A28" s="12"/>
      <c r="B28" s="22" t="str">
        <f>'Matières premières'!B25</f>
        <v>Carbonate Calcium</v>
      </c>
      <c r="C28" s="331">
        <f>'Matières premières'!C25</f>
        <v>5</v>
      </c>
      <c r="D28" s="52">
        <f>'Matières premières'!D25</f>
        <v>0</v>
      </c>
      <c r="E28" s="353">
        <v>0</v>
      </c>
      <c r="F28" s="333">
        <f>'Matières premières'!E25</f>
        <v>0</v>
      </c>
      <c r="G28" s="16"/>
      <c r="H28" s="28" t="str">
        <f>Nutriments!B26</f>
        <v>Chlore</v>
      </c>
      <c r="I28" s="52">
        <f>Nutriments!C26</f>
        <v>0.25</v>
      </c>
      <c r="J28" s="261">
        <f>SUMPRODUCT($E$8:$E$32,AT7:AT31)</f>
        <v>0.4750461755874002</v>
      </c>
      <c r="K28" s="31">
        <f>Nutriments!D26</f>
        <v>0.6</v>
      </c>
      <c r="L28" s="34" t="str">
        <f>Nutriments!E26</f>
        <v>%</v>
      </c>
      <c r="M28" s="15"/>
      <c r="N28" s="15"/>
      <c r="O28" s="15"/>
      <c r="P28" s="15"/>
      <c r="Q28" s="15"/>
      <c r="R28" s="15"/>
      <c r="U28" s="179"/>
      <c r="V28" s="5">
        <f t="shared" si="0"/>
        <v>-7.100986465502501E-12</v>
      </c>
      <c r="W28" t="str">
        <f>'Matières premières'!B26</f>
        <v>Phosphate bicalcique</v>
      </c>
      <c r="X28">
        <f>'Matières premières'!C26</f>
        <v>65</v>
      </c>
      <c r="Y28">
        <f>'Matières premières'!F26</f>
        <v>1</v>
      </c>
      <c r="Z28">
        <f>'Matières premières'!G26/100</f>
        <v>0.95</v>
      </c>
      <c r="AA28">
        <f>'Matières premières'!H26/100</f>
        <v>0.95</v>
      </c>
      <c r="AB28">
        <f>'Matières premières'!I26/100</f>
        <v>0</v>
      </c>
      <c r="AC28">
        <f>'Matières premières'!J26/100</f>
        <v>0</v>
      </c>
      <c r="AD28">
        <f>'Matières premières'!K26/100</f>
        <v>0</v>
      </c>
      <c r="AE28">
        <f>'Matières premières'!L26/100</f>
        <v>0</v>
      </c>
      <c r="AF28">
        <f>'Matières premières'!M26/100</f>
        <v>0</v>
      </c>
      <c r="AG28">
        <f>'Matières premières'!N26/100</f>
        <v>0</v>
      </c>
      <c r="AH28">
        <f>'Matières premières'!O26/100</f>
        <v>0</v>
      </c>
      <c r="AI28">
        <f>'Matières premières'!P26/100</f>
        <v>0</v>
      </c>
      <c r="AJ28">
        <f>'Matières premières'!Q26/100</f>
        <v>0</v>
      </c>
      <c r="AK28">
        <f>'Matières premières'!R26/100</f>
        <v>0</v>
      </c>
      <c r="AL28">
        <f>'Matières premières'!S26/100</f>
        <v>0</v>
      </c>
      <c r="AM28">
        <f>'Matières premières'!T26/100</f>
        <v>0</v>
      </c>
      <c r="AN28">
        <f>'Matières premières'!U26/100</f>
        <v>0</v>
      </c>
      <c r="AO28">
        <f>'Matières premières'!V26/100</f>
        <v>0</v>
      </c>
      <c r="AP28">
        <f>'Matières premières'!W26/100</f>
        <v>0</v>
      </c>
      <c r="AQ28">
        <f>'Matières premières'!X26/100</f>
        <v>0.235</v>
      </c>
      <c r="AR28">
        <f>'Matières premières'!Y26/100</f>
        <v>0.175</v>
      </c>
      <c r="AS28">
        <f>'Matières premières'!Z26/100</f>
        <v>0</v>
      </c>
      <c r="AT28">
        <f>'Matières premières'!AA26/100</f>
        <v>0</v>
      </c>
      <c r="AU28">
        <f>'Matières premières'!AB26/100</f>
        <v>0</v>
      </c>
      <c r="AV28">
        <f>'Matières premières'!AC26/100</f>
        <v>0</v>
      </c>
      <c r="AW28">
        <f>'Matières premières'!AE26/100</f>
        <v>0</v>
      </c>
      <c r="AX28">
        <f>'Matières premières'!AF26/100</f>
        <v>0</v>
      </c>
      <c r="AY28">
        <f>'Matières premières'!AG26/100</f>
        <v>0</v>
      </c>
      <c r="AZ28">
        <f>'Matières premières'!AH26/100</f>
        <v>0</v>
      </c>
      <c r="BA28">
        <f>'Matières premières'!AK26/100</f>
        <v>0</v>
      </c>
      <c r="BB28">
        <f>'Matières premières'!AL26/100</f>
        <v>0</v>
      </c>
      <c r="BC28">
        <f>'Matières premières'!AM26/100</f>
        <v>0</v>
      </c>
      <c r="BD28">
        <f>'Matières premières'!AN26/100</f>
        <v>0</v>
      </c>
      <c r="BE28">
        <f>'Matières premières'!AO26/100</f>
        <v>0</v>
      </c>
      <c r="BF28">
        <f>'Matières premières'!AP26/100</f>
        <v>0</v>
      </c>
      <c r="BG28">
        <f>'Matières premières'!AQ26/100</f>
        <v>0</v>
      </c>
    </row>
    <row r="29" spans="1:59" ht="12.75">
      <c r="A29" s="12"/>
      <c r="B29" s="22" t="str">
        <f>'Matières premières'!B26</f>
        <v>Phosphate bicalcique</v>
      </c>
      <c r="C29" s="331">
        <f>'Matières premières'!C26</f>
        <v>65</v>
      </c>
      <c r="D29" s="52">
        <f>'Matières premières'!D26</f>
        <v>0</v>
      </c>
      <c r="E29" s="353">
        <v>-1.092459456231154E-13</v>
      </c>
      <c r="F29" s="333">
        <f>'Matières premières'!E26</f>
        <v>1</v>
      </c>
      <c r="G29" s="16"/>
      <c r="H29" s="28" t="str">
        <f>Nutriments!B27</f>
        <v>Magnésium</v>
      </c>
      <c r="I29" s="52">
        <f>Nutriments!C27</f>
        <v>0</v>
      </c>
      <c r="J29" s="261">
        <f>SUMPRODUCT($E$8:$E$32,AU7:AU31)</f>
        <v>0.35752303218971837</v>
      </c>
      <c r="K29" s="31">
        <f>Nutriments!D27</f>
        <v>2</v>
      </c>
      <c r="L29" s="34" t="str">
        <f>Nutriments!E27</f>
        <v>%</v>
      </c>
      <c r="M29" s="15"/>
      <c r="N29" s="15"/>
      <c r="O29" s="15"/>
      <c r="P29" s="15"/>
      <c r="Q29" s="15"/>
      <c r="R29" s="15"/>
      <c r="U29" s="179"/>
      <c r="V29" s="5">
        <f t="shared" si="0"/>
        <v>9.266952945643057</v>
      </c>
      <c r="W29" t="str">
        <f>'Matières premières'!B27</f>
        <v>L-Lysine HCL - 98%</v>
      </c>
      <c r="X29">
        <f>'Matières premières'!C27</f>
        <v>150</v>
      </c>
      <c r="Y29">
        <f>'Matières premières'!F27</f>
        <v>1</v>
      </c>
      <c r="Z29">
        <f>'Matières premières'!G27/100</f>
        <v>0.98</v>
      </c>
      <c r="AA29">
        <f>'Matières premières'!H27/100</f>
        <v>0.0005</v>
      </c>
      <c r="AB29">
        <f>'Matières premières'!I27/100</f>
        <v>0.956</v>
      </c>
      <c r="AC29">
        <f>'Matières premières'!J27/100</f>
        <v>0</v>
      </c>
      <c r="AD29">
        <f>'Matières premières'!K27/100</f>
        <v>0</v>
      </c>
      <c r="AE29">
        <f>'Matières premières'!L27/100</f>
        <v>0</v>
      </c>
      <c r="AF29">
        <f>'Matières premières'!M27/100</f>
        <v>0</v>
      </c>
      <c r="AG29">
        <f>'Matières premières'!N27/100</f>
        <v>0</v>
      </c>
      <c r="AH29">
        <f>'Matières premières'!O27/100</f>
        <v>0</v>
      </c>
      <c r="AI29">
        <f>'Matières premières'!P27/100</f>
        <v>0</v>
      </c>
      <c r="AJ29">
        <f>'Matières premières'!Q27/100</f>
        <v>0</v>
      </c>
      <c r="AK29">
        <f>'Matières premières'!R27/100</f>
        <v>0</v>
      </c>
      <c r="AL29">
        <f>'Matières premières'!S27/100</f>
        <v>0.784</v>
      </c>
      <c r="AM29">
        <f>'Matières premières'!T27/100</f>
        <v>0</v>
      </c>
      <c r="AN29">
        <f>'Matières premières'!U27/100</f>
        <v>0</v>
      </c>
      <c r="AO29">
        <f>'Matières premières'!V27/100</f>
        <v>0</v>
      </c>
      <c r="AP29">
        <f>'Matières premières'!W27/100</f>
        <v>0</v>
      </c>
      <c r="AQ29">
        <f>'Matières premières'!X27/100</f>
        <v>0.0004</v>
      </c>
      <c r="AR29">
        <f>'Matières premières'!Y27/100</f>
        <v>0</v>
      </c>
      <c r="AS29">
        <f>'Matières premières'!Z27/100</f>
        <v>0</v>
      </c>
      <c r="AT29">
        <f>'Matières premières'!AA27/100</f>
        <v>0.19399999999999998</v>
      </c>
      <c r="AU29">
        <f>'Matières premières'!AB27/100</f>
        <v>0</v>
      </c>
      <c r="AV29">
        <f>'Matières premières'!AC27/100</f>
        <v>0</v>
      </c>
      <c r="AW29">
        <f>'Matières premières'!AE27/100</f>
        <v>0.78392</v>
      </c>
      <c r="AX29">
        <f>'Matières premières'!AF27/100</f>
        <v>49.7</v>
      </c>
      <c r="AY29">
        <f>'Matières premières'!AG27/100</f>
        <v>49.7</v>
      </c>
      <c r="AZ29">
        <f>'Matières premières'!AH27/100</f>
        <v>0</v>
      </c>
      <c r="BA29">
        <f>'Matières premières'!AK27/100</f>
        <v>0</v>
      </c>
      <c r="BB29">
        <f>'Matières premières'!AL27/100</f>
        <v>0</v>
      </c>
      <c r="BC29">
        <f>'Matières premières'!AM27/100</f>
        <v>0</v>
      </c>
      <c r="BD29">
        <f>'Matières premières'!AN27/100</f>
        <v>0</v>
      </c>
      <c r="BE29">
        <f>'Matières premières'!AO27/100</f>
        <v>0</v>
      </c>
      <c r="BF29">
        <f>'Matières premières'!AP27/100</f>
        <v>0</v>
      </c>
      <c r="BG29">
        <f>'Matières premières'!AQ27/100</f>
        <v>0</v>
      </c>
    </row>
    <row r="30" spans="1:59" ht="12.75">
      <c r="A30" s="12"/>
      <c r="B30" s="22" t="str">
        <f>'Matières premières'!B27</f>
        <v>L-Lysine HCL - 98%</v>
      </c>
      <c r="C30" s="331">
        <f>'Matières premières'!C27</f>
        <v>150</v>
      </c>
      <c r="D30" s="52">
        <f>'Matières premières'!D27</f>
        <v>0</v>
      </c>
      <c r="E30" s="353">
        <v>0.06177968630428705</v>
      </c>
      <c r="F30" s="333">
        <f>'Matières premières'!E27</f>
        <v>0.2</v>
      </c>
      <c r="G30" s="16"/>
      <c r="H30" s="357" t="str">
        <f>Nutriments!B28</f>
        <v>Potassium</v>
      </c>
      <c r="I30" s="52">
        <f>Nutriments!C28</f>
        <v>0.4</v>
      </c>
      <c r="J30" s="261">
        <f>SUMPRODUCT($E$8:$E$32,AV7:AV31)</f>
        <v>1.3101262979633348</v>
      </c>
      <c r="K30" s="31">
        <f>Nutriments!D28</f>
        <v>1.7</v>
      </c>
      <c r="L30" s="34" t="str">
        <f>Nutriments!E28</f>
        <v>%</v>
      </c>
      <c r="M30" s="15"/>
      <c r="N30" s="15"/>
      <c r="O30" s="15"/>
      <c r="P30" s="15"/>
      <c r="Q30" s="15"/>
      <c r="R30" s="15"/>
      <c r="U30" s="179"/>
      <c r="V30" s="5">
        <f t="shared" si="0"/>
        <v>7.858400529525514</v>
      </c>
      <c r="W30" t="str">
        <f>'Matières premières'!B28</f>
        <v>Méthionine - DL - 99%</v>
      </c>
      <c r="X30">
        <f>'Matières premières'!C28</f>
        <v>200</v>
      </c>
      <c r="Y30">
        <f>'Matières premières'!F28</f>
        <v>1</v>
      </c>
      <c r="Z30">
        <f>'Matières premières'!G28/100</f>
        <v>0.99</v>
      </c>
      <c r="AA30">
        <f>'Matières premières'!H28/100</f>
        <v>0.002</v>
      </c>
      <c r="AB30">
        <f>'Matières premières'!I28/100</f>
        <v>0.5870000000000001</v>
      </c>
      <c r="AC30">
        <f>'Matières premières'!J28/100</f>
        <v>0</v>
      </c>
      <c r="AD30">
        <f>'Matières premières'!K28/100</f>
        <v>0</v>
      </c>
      <c r="AE30">
        <f>'Matières premières'!L28/100</f>
        <v>0</v>
      </c>
      <c r="AF30">
        <f>'Matières premières'!M28/100</f>
        <v>0</v>
      </c>
      <c r="AG30">
        <f>'Matières premières'!N28/100</f>
        <v>0</v>
      </c>
      <c r="AH30">
        <f>'Matières premières'!O28/100</f>
        <v>0</v>
      </c>
      <c r="AI30">
        <f>'Matières premières'!P28/100</f>
        <v>0</v>
      </c>
      <c r="AJ30">
        <f>'Matières premières'!Q28/100</f>
        <v>0</v>
      </c>
      <c r="AK30">
        <f>'Matières premières'!R28/100</f>
        <v>0</v>
      </c>
      <c r="AL30">
        <f>'Matières premières'!S28/100</f>
        <v>0</v>
      </c>
      <c r="AM30">
        <f>'Matières premières'!T28/100</f>
        <v>0.99</v>
      </c>
      <c r="AN30">
        <f>'Matières premières'!U28/100</f>
        <v>0.99</v>
      </c>
      <c r="AO30">
        <f>'Matières premières'!V28/100</f>
        <v>0</v>
      </c>
      <c r="AP30">
        <f>'Matières premières'!W28/100</f>
        <v>0</v>
      </c>
      <c r="AQ30">
        <f>'Matières premières'!X28/100</f>
        <v>0.0002</v>
      </c>
      <c r="AR30">
        <f>'Matières premières'!Y28/100</f>
        <v>0</v>
      </c>
      <c r="AS30">
        <f>'Matières premières'!Z28/100</f>
        <v>0</v>
      </c>
      <c r="AT30">
        <f>'Matières premières'!AA28/100</f>
        <v>0</v>
      </c>
      <c r="AU30">
        <f>'Matières premières'!AB28/100</f>
        <v>0</v>
      </c>
      <c r="AV30">
        <f>'Matières premières'!AC28/100</f>
        <v>0</v>
      </c>
      <c r="AW30">
        <f>'Matières premières'!AE28/100</f>
        <v>0.99</v>
      </c>
      <c r="AX30">
        <f>'Matières premières'!AF28/100</f>
        <v>57.5</v>
      </c>
      <c r="AY30">
        <f>'Matières premières'!AG28/100</f>
        <v>57.5</v>
      </c>
      <c r="AZ30">
        <f>'Matières premières'!AH28/100</f>
        <v>0</v>
      </c>
      <c r="BA30">
        <f>'Matières premières'!AK28/100</f>
        <v>0</v>
      </c>
      <c r="BB30">
        <f>'Matières premières'!AL28/100</f>
        <v>0</v>
      </c>
      <c r="BC30">
        <f>'Matières premières'!AM28/100</f>
        <v>0</v>
      </c>
      <c r="BD30">
        <f>'Matières premières'!AN28/100</f>
        <v>0</v>
      </c>
      <c r="BE30">
        <f>'Matières premières'!AO28/100</f>
        <v>0</v>
      </c>
      <c r="BF30">
        <f>'Matières premières'!AP28/100</f>
        <v>0</v>
      </c>
      <c r="BG30">
        <f>'Matières premières'!AQ28/100</f>
        <v>0</v>
      </c>
    </row>
    <row r="31" spans="1:59" ht="12.75">
      <c r="A31" s="12"/>
      <c r="B31" s="22" t="str">
        <f>'Matières premières'!B28</f>
        <v>Méthionine - DL - 99%</v>
      </c>
      <c r="C31" s="331">
        <f>'Matières premières'!C28</f>
        <v>200</v>
      </c>
      <c r="D31" s="52">
        <f>'Matières premières'!D28</f>
        <v>0</v>
      </c>
      <c r="E31" s="353">
        <v>0.03929200264762757</v>
      </c>
      <c r="F31" s="333">
        <f>'Matières premières'!E28</f>
        <v>0.2</v>
      </c>
      <c r="G31" s="16"/>
      <c r="H31" s="357" t="str">
        <f>Nutriments!B29</f>
        <v>Protéines Digestibles</v>
      </c>
      <c r="I31" s="52">
        <f>Nutriments!C29</f>
        <v>11.5</v>
      </c>
      <c r="J31" s="261">
        <f>SUMPRODUCT($E$8:$E$32,AW7:AW31)</f>
        <v>11.723752719560713</v>
      </c>
      <c r="K31" s="31">
        <f>Nutriments!D29</f>
        <v>13</v>
      </c>
      <c r="L31" s="34" t="str">
        <f>Nutriments!E29</f>
        <v>%</v>
      </c>
      <c r="M31" s="15"/>
      <c r="N31" s="15"/>
      <c r="O31" s="15"/>
      <c r="P31" s="15"/>
      <c r="Q31" s="15"/>
      <c r="R31" s="15"/>
      <c r="U31" s="179"/>
      <c r="V31" s="5">
        <f t="shared" si="0"/>
        <v>0</v>
      </c>
      <c r="W31">
        <f>'Matières premières'!B29</f>
        <v>0</v>
      </c>
      <c r="X31">
        <f>'Matières premières'!C29</f>
        <v>0</v>
      </c>
      <c r="Y31">
        <f>'Matières premières'!F29</f>
        <v>0</v>
      </c>
      <c r="Z31">
        <f>'Matières premières'!G29/100</f>
        <v>0</v>
      </c>
      <c r="AA31">
        <f>'Matières premières'!H29/100</f>
        <v>0</v>
      </c>
      <c r="AB31">
        <f>'Matières premières'!I29/100</f>
        <v>0</v>
      </c>
      <c r="AC31">
        <f>'Matières premières'!J29/100</f>
        <v>0</v>
      </c>
      <c r="AD31">
        <f>'Matières premières'!K29/100</f>
        <v>0</v>
      </c>
      <c r="AE31">
        <f>'Matières premières'!L29/100</f>
        <v>0</v>
      </c>
      <c r="AF31">
        <f>'Matières premières'!M29/100</f>
        <v>0</v>
      </c>
      <c r="AG31">
        <f>'Matières premières'!N29/100</f>
        <v>0</v>
      </c>
      <c r="AH31">
        <f>'Matières premières'!O29/100</f>
        <v>0</v>
      </c>
      <c r="AI31">
        <f>'Matières premières'!P29/100</f>
        <v>0</v>
      </c>
      <c r="AJ31">
        <f>'Matières premières'!Q29/100</f>
        <v>0</v>
      </c>
      <c r="AK31">
        <f>'Matières premières'!R29/100</f>
        <v>0</v>
      </c>
      <c r="AL31">
        <f>'Matières premières'!S29/100</f>
        <v>0</v>
      </c>
      <c r="AM31">
        <f>'Matières premières'!T29/100</f>
        <v>0</v>
      </c>
      <c r="AN31">
        <f>'Matières premières'!U29/100</f>
        <v>0</v>
      </c>
      <c r="AO31">
        <f>'Matières premières'!V29/100</f>
        <v>0</v>
      </c>
      <c r="AP31">
        <f>'Matières premières'!W29/100</f>
        <v>0</v>
      </c>
      <c r="AQ31">
        <f>'Matières premières'!X29/100</f>
        <v>0</v>
      </c>
      <c r="AR31">
        <f>'Matières premières'!Y29/100</f>
        <v>0</v>
      </c>
      <c r="AS31">
        <f>'Matières premières'!Z29/100</f>
        <v>0</v>
      </c>
      <c r="AT31">
        <f>'Matières premières'!AA29/100</f>
        <v>0</v>
      </c>
      <c r="AU31">
        <f>'Matières premières'!AB29/100</f>
        <v>0</v>
      </c>
      <c r="AV31">
        <f>'Matières premières'!AC29/100</f>
        <v>0</v>
      </c>
      <c r="AW31">
        <f>'Matières premières'!AE29/100</f>
        <v>0</v>
      </c>
      <c r="AX31">
        <f>'Matières premières'!AF29/100</f>
        <v>0</v>
      </c>
      <c r="AY31">
        <f>'Matières premières'!AG29/100</f>
        <v>0</v>
      </c>
      <c r="AZ31">
        <f>'Matières premières'!AH29/100</f>
        <v>0</v>
      </c>
      <c r="BA31">
        <f>'Matières premières'!AK29/100</f>
        <v>0</v>
      </c>
      <c r="BB31">
        <f>'Matières premières'!AL29/100</f>
        <v>0</v>
      </c>
      <c r="BC31">
        <f>'Matières premières'!AM29/100</f>
        <v>0</v>
      </c>
      <c r="BD31">
        <f>'Matières premières'!AN29/100</f>
        <v>0</v>
      </c>
      <c r="BE31">
        <f>'Matières premières'!AO29/100</f>
        <v>0</v>
      </c>
      <c r="BF31">
        <f>'Matières premières'!AP29/100</f>
        <v>0</v>
      </c>
      <c r="BG31">
        <f>'Matières premières'!AQ29/100</f>
        <v>0</v>
      </c>
    </row>
    <row r="32" spans="1:21" ht="12.75">
      <c r="A32" s="12"/>
      <c r="B32" s="22">
        <f>'Matières premières'!B29</f>
        <v>0</v>
      </c>
      <c r="C32" s="331">
        <f>'Matières premières'!C29</f>
        <v>0</v>
      </c>
      <c r="D32" s="52">
        <f>'Matières premières'!D29</f>
        <v>0</v>
      </c>
      <c r="E32" s="353">
        <v>0</v>
      </c>
      <c r="F32" s="333">
        <f>'Matières premières'!E29</f>
        <v>0</v>
      </c>
      <c r="G32" s="16"/>
      <c r="H32" s="357" t="str">
        <f>Nutriments!B30</f>
        <v>Energie Digestible lapin</v>
      </c>
      <c r="I32" s="52">
        <f>Nutriments!C30</f>
        <v>2250</v>
      </c>
      <c r="J32" s="356">
        <f>SUMPRODUCT($E$8:$E$32,AX7:AX31)</f>
        <v>2249.9999999561996</v>
      </c>
      <c r="K32" s="31">
        <f>Nutriments!D30</f>
        <v>2350</v>
      </c>
      <c r="L32" s="34" t="str">
        <f>Nutriments!E30</f>
        <v>kcal/kg</v>
      </c>
      <c r="M32" s="15"/>
      <c r="N32" s="15"/>
      <c r="O32" s="15"/>
      <c r="P32" s="15"/>
      <c r="Q32" s="15"/>
      <c r="R32" s="15"/>
      <c r="U32" s="179"/>
    </row>
    <row r="33" spans="1:25" ht="12.75">
      <c r="A33" s="12"/>
      <c r="B33" s="12"/>
      <c r="C33" s="14"/>
      <c r="D33" s="14"/>
      <c r="E33" s="334"/>
      <c r="F33" s="14"/>
      <c r="G33" s="16"/>
      <c r="H33" s="357" t="str">
        <f>Nutriments!B31</f>
        <v>Energie Métabolisable lapin</v>
      </c>
      <c r="I33" s="331">
        <f>Nutriments!C31</f>
        <v>0</v>
      </c>
      <c r="J33" s="356">
        <f>SUMPRODUCT($E$8:$E$32,AY7:AY31)</f>
        <v>2121.8232119948043</v>
      </c>
      <c r="K33" s="31">
        <f>Nutriments!D31</f>
        <v>2350</v>
      </c>
      <c r="L33" s="34" t="str">
        <f>Nutriments!E31</f>
        <v>kcal/kg</v>
      </c>
      <c r="M33" s="15"/>
      <c r="N33" s="15"/>
      <c r="O33" s="15"/>
      <c r="P33" s="15"/>
      <c r="Q33" s="15"/>
      <c r="R33" s="15"/>
      <c r="U33" s="179"/>
      <c r="V33" s="5"/>
      <c r="W33" t="s">
        <v>8</v>
      </c>
      <c r="Y33">
        <f>SUMPRODUCT($E$8:$E$32,Y7:Y31)</f>
        <v>99.99999998171174</v>
      </c>
    </row>
    <row r="34" spans="1:21" ht="12.75">
      <c r="A34" s="12"/>
      <c r="B34" s="27" t="s">
        <v>12</v>
      </c>
      <c r="C34" s="335"/>
      <c r="D34" s="336"/>
      <c r="E34" s="358">
        <f>SUM(E8:E32)</f>
        <v>99.99999998171174</v>
      </c>
      <c r="F34" s="337"/>
      <c r="G34" s="16"/>
      <c r="H34" s="28" t="str">
        <f>Nutriments!B32</f>
        <v>Cellulose VS (ADF-ADL)</v>
      </c>
      <c r="I34" s="331">
        <f>Nutriments!C32</f>
        <v>13</v>
      </c>
      <c r="J34" s="261">
        <f>SUMPRODUCT($E$8:$E$32,AZ7:AZ31)</f>
        <v>14.87948883318702</v>
      </c>
      <c r="K34" s="31">
        <f>Nutriments!D32</f>
        <v>100</v>
      </c>
      <c r="L34" s="34" t="str">
        <f>Nutriments!E32</f>
        <v>%</v>
      </c>
      <c r="M34" s="15"/>
      <c r="N34" s="15"/>
      <c r="O34" s="15"/>
      <c r="P34" s="15"/>
      <c r="Q34" s="15"/>
      <c r="R34" s="15"/>
      <c r="U34" s="179"/>
    </row>
    <row r="35" spans="1:24" ht="12.75">
      <c r="A35" s="12"/>
      <c r="B35" s="12"/>
      <c r="C35" s="12"/>
      <c r="D35" s="12"/>
      <c r="E35" s="12"/>
      <c r="F35" s="12"/>
      <c r="G35" s="16"/>
      <c r="H35" s="28" t="str">
        <f>Nutriments!B33</f>
        <v>X1</v>
      </c>
      <c r="I35" s="52">
        <f>Nutriments!C33</f>
        <v>0</v>
      </c>
      <c r="J35" s="261">
        <f>SUMPRODUCT($E$8:$E$32,BA7:BA31)</f>
        <v>0</v>
      </c>
      <c r="K35" s="31">
        <f>Nutriments!D33</f>
        <v>0</v>
      </c>
      <c r="L35" s="34" t="str">
        <f>Nutriments!E33</f>
        <v>%</v>
      </c>
      <c r="M35" s="15"/>
      <c r="N35" s="15"/>
      <c r="O35" s="15"/>
      <c r="P35" s="15"/>
      <c r="Q35" s="15"/>
      <c r="R35" s="15"/>
      <c r="U35" s="179"/>
      <c r="X35" s="4"/>
    </row>
    <row r="36" spans="1:25" ht="13.5" thickBot="1">
      <c r="A36" s="12"/>
      <c r="B36" s="12"/>
      <c r="C36" s="12"/>
      <c r="D36" s="12"/>
      <c r="E36" s="12"/>
      <c r="F36" s="12"/>
      <c r="G36" s="13"/>
      <c r="H36" s="28" t="str">
        <f>Nutriments!B34</f>
        <v>X2</v>
      </c>
      <c r="I36" s="52">
        <f>Nutriments!C34</f>
        <v>0</v>
      </c>
      <c r="J36" s="261">
        <f>SUMPRODUCT($E$8:$E$32,BB7:BB31)</f>
        <v>0</v>
      </c>
      <c r="K36" s="31">
        <f>Nutriments!D34</f>
        <v>0</v>
      </c>
      <c r="L36" s="34" t="str">
        <f>Nutriments!E34</f>
        <v>%</v>
      </c>
      <c r="M36" s="15"/>
      <c r="N36" s="15"/>
      <c r="O36" s="15"/>
      <c r="P36" s="15"/>
      <c r="Q36" s="15"/>
      <c r="R36" s="15"/>
      <c r="U36" s="179"/>
      <c r="X36" s="9"/>
      <c r="Y36" s="4"/>
    </row>
    <row r="37" spans="1:24" ht="13.5" thickBot="1">
      <c r="A37" s="12"/>
      <c r="B37" s="12"/>
      <c r="C37" s="12"/>
      <c r="D37" s="12"/>
      <c r="E37" s="12"/>
      <c r="F37" s="12"/>
      <c r="G37" s="13"/>
      <c r="H37" s="28" t="str">
        <f>Nutriments!B35</f>
        <v>X3</v>
      </c>
      <c r="I37" s="52">
        <f>Nutriments!C35</f>
        <v>0</v>
      </c>
      <c r="J37" s="261">
        <f>SUMPRODUCT($E$8:$E$32,BC7:BC31)</f>
        <v>0</v>
      </c>
      <c r="K37" s="31">
        <f>Nutriments!D35</f>
        <v>0</v>
      </c>
      <c r="L37" s="34" t="str">
        <f>Nutriments!E35</f>
        <v>%</v>
      </c>
      <c r="M37" s="15"/>
      <c r="N37" s="15"/>
      <c r="O37" s="15"/>
      <c r="P37" s="15"/>
      <c r="Q37" s="15"/>
      <c r="R37" s="15"/>
      <c r="U37" s="179"/>
      <c r="W37" s="375" t="s">
        <v>233</v>
      </c>
      <c r="X37" s="7">
        <f>SUM(V7:V31)</f>
        <v>1426.9727403231843</v>
      </c>
    </row>
    <row r="38" spans="1:21" ht="12.75">
      <c r="A38" s="12"/>
      <c r="B38" s="12"/>
      <c r="C38" s="12"/>
      <c r="D38" s="12"/>
      <c r="E38" s="12"/>
      <c r="F38" s="12"/>
      <c r="G38" s="13"/>
      <c r="H38" s="28" t="str">
        <f>Nutriments!B36</f>
        <v>X4</v>
      </c>
      <c r="I38" s="52">
        <f>Nutriments!C36</f>
        <v>0</v>
      </c>
      <c r="J38" s="261">
        <f>SUMPRODUCT($E$8:$E$32,BD7:BD31)</f>
        <v>0</v>
      </c>
      <c r="K38" s="31">
        <f>Nutriments!D36</f>
        <v>0</v>
      </c>
      <c r="L38" s="34" t="str">
        <f>Nutriments!E36</f>
        <v>%</v>
      </c>
      <c r="M38" s="15"/>
      <c r="N38" s="15"/>
      <c r="O38" s="15"/>
      <c r="P38" s="15"/>
      <c r="Q38" s="15"/>
      <c r="R38" s="15"/>
      <c r="U38" s="179"/>
    </row>
    <row r="39" spans="1:24" ht="12.75">
      <c r="A39" s="12"/>
      <c r="B39" s="12"/>
      <c r="C39" s="12"/>
      <c r="D39" s="12"/>
      <c r="E39" s="12"/>
      <c r="F39" s="12"/>
      <c r="G39" s="13"/>
      <c r="H39" s="28" t="str">
        <f>Nutriments!B37</f>
        <v>X5</v>
      </c>
      <c r="I39" s="52">
        <f>Nutriments!C37</f>
        <v>0</v>
      </c>
      <c r="J39" s="261">
        <f>SUMPRODUCT($E$8:$E$32,BE7:BE31)</f>
        <v>0</v>
      </c>
      <c r="K39" s="31">
        <f>Nutriments!D37</f>
        <v>0</v>
      </c>
      <c r="L39" s="34" t="str">
        <f>Nutriments!E37</f>
        <v>%</v>
      </c>
      <c r="M39" s="15"/>
      <c r="N39" s="15"/>
      <c r="O39" s="15"/>
      <c r="P39" s="15"/>
      <c r="Q39" s="15"/>
      <c r="R39" s="15"/>
      <c r="U39" s="179"/>
      <c r="X39" s="8"/>
    </row>
    <row r="40" spans="1:21" ht="12.75">
      <c r="A40" s="12"/>
      <c r="B40" s="12"/>
      <c r="C40" s="12"/>
      <c r="D40" s="12"/>
      <c r="E40" s="12"/>
      <c r="F40" s="12"/>
      <c r="G40" s="13"/>
      <c r="H40" s="28" t="str">
        <f>Nutriments!B38</f>
        <v>X6</v>
      </c>
      <c r="I40" s="52">
        <f>Nutriments!C38</f>
        <v>0</v>
      </c>
      <c r="J40" s="261">
        <f>SUMPRODUCT($E$8:$E$32,BF7:BF31)</f>
        <v>0</v>
      </c>
      <c r="K40" s="31">
        <f>Nutriments!D38</f>
        <v>0</v>
      </c>
      <c r="L40" s="34" t="str">
        <f>Nutriments!E38</f>
        <v>%</v>
      </c>
      <c r="M40" s="15"/>
      <c r="N40" s="15"/>
      <c r="O40" s="15"/>
      <c r="P40" s="15"/>
      <c r="Q40" s="15"/>
      <c r="R40" s="15"/>
      <c r="U40" s="179"/>
    </row>
    <row r="41" spans="1:21" ht="12.75">
      <c r="A41" s="12"/>
      <c r="B41" s="12"/>
      <c r="C41" s="12"/>
      <c r="D41" s="12"/>
      <c r="E41" s="12"/>
      <c r="F41" s="12"/>
      <c r="G41" s="13"/>
      <c r="H41" s="30" t="str">
        <f>Nutriments!B39</f>
        <v>X7</v>
      </c>
      <c r="I41" s="53">
        <f>Nutriments!C39</f>
        <v>0</v>
      </c>
      <c r="J41" s="262">
        <f>SUMPRODUCT($E$8:$E$32,BG7:BG31)</f>
        <v>0</v>
      </c>
      <c r="K41" s="263">
        <f>Nutriments!D39</f>
        <v>0</v>
      </c>
      <c r="L41" s="39" t="str">
        <f>Nutriments!E39</f>
        <v>%</v>
      </c>
      <c r="M41" s="15"/>
      <c r="N41" s="15"/>
      <c r="O41" s="15"/>
      <c r="P41" s="15"/>
      <c r="Q41" s="15"/>
      <c r="R41" s="15"/>
      <c r="U41" s="179"/>
    </row>
    <row r="42" spans="1:18" ht="19.5">
      <c r="A42" s="12"/>
      <c r="B42" s="12"/>
      <c r="C42" s="68"/>
      <c r="D42" s="68"/>
      <c r="E42" s="363"/>
      <c r="F42" s="363"/>
      <c r="G42" s="364"/>
      <c r="H42" s="365" t="s">
        <v>232</v>
      </c>
      <c r="I42" s="15"/>
      <c r="J42" s="15"/>
      <c r="K42" s="14"/>
      <c r="L42" s="36"/>
      <c r="M42" s="15"/>
      <c r="N42" s="15"/>
      <c r="O42" s="15"/>
      <c r="P42" s="15"/>
      <c r="Q42" s="15"/>
      <c r="R42" s="15"/>
    </row>
    <row r="43" spans="1:18" ht="19.5">
      <c r="A43" s="12"/>
      <c r="B43" s="12"/>
      <c r="C43" s="68"/>
      <c r="D43" s="68"/>
      <c r="E43" s="363"/>
      <c r="F43" s="363"/>
      <c r="G43" s="364"/>
      <c r="H43" s="366" t="s">
        <v>231</v>
      </c>
      <c r="I43" s="15"/>
      <c r="J43" s="15"/>
      <c r="K43" s="14"/>
      <c r="L43" s="36"/>
      <c r="M43" s="15"/>
      <c r="N43" s="15"/>
      <c r="O43" s="15"/>
      <c r="P43" s="15"/>
      <c r="Q43" s="15"/>
      <c r="R43" s="15"/>
    </row>
    <row r="44" spans="1:18" ht="15.75">
      <c r="A44" s="12"/>
      <c r="B44" s="12"/>
      <c r="C44" s="12"/>
      <c r="D44" s="12"/>
      <c r="E44" s="12"/>
      <c r="F44" s="12"/>
      <c r="G44" s="13"/>
      <c r="H44" s="367"/>
      <c r="I44" s="367" t="s">
        <v>228</v>
      </c>
      <c r="J44" s="368">
        <f>(J31/J32)*10000</f>
        <v>52.10556764350638</v>
      </c>
      <c r="K44" s="369" t="s">
        <v>227</v>
      </c>
      <c r="L44" s="370"/>
      <c r="M44" s="15"/>
      <c r="N44" s="15"/>
      <c r="O44" s="15"/>
      <c r="P44" s="15"/>
      <c r="Q44" s="15"/>
      <c r="R44" s="15"/>
    </row>
    <row r="45" spans="1:18" ht="15.75">
      <c r="A45" s="12"/>
      <c r="B45" s="12"/>
      <c r="C45" s="12"/>
      <c r="D45" s="12"/>
      <c r="E45" s="12"/>
      <c r="F45" s="12"/>
      <c r="G45" s="13"/>
      <c r="H45" s="367"/>
      <c r="I45" s="367" t="s">
        <v>229</v>
      </c>
      <c r="J45" s="368">
        <f>(J17+J16)/J14</f>
        <v>1.0908691203764431</v>
      </c>
      <c r="K45" s="374" t="s">
        <v>132</v>
      </c>
      <c r="L45" s="36"/>
      <c r="M45" s="15"/>
      <c r="N45" s="15"/>
      <c r="O45" s="15"/>
      <c r="P45" s="15"/>
      <c r="Q45" s="15"/>
      <c r="R45" s="15"/>
    </row>
    <row r="46" spans="1:18" ht="15.75">
      <c r="A46" s="12"/>
      <c r="B46" s="12"/>
      <c r="C46" s="12"/>
      <c r="D46" s="12"/>
      <c r="E46" s="12"/>
      <c r="F46" s="12"/>
      <c r="G46" s="373"/>
      <c r="H46" s="67"/>
      <c r="I46" s="371" t="s">
        <v>230</v>
      </c>
      <c r="J46" s="372">
        <f>J31/J10</f>
        <v>0.7021487385442458</v>
      </c>
      <c r="K46" s="14"/>
      <c r="L46" s="36"/>
      <c r="M46" s="15"/>
      <c r="N46" s="15"/>
      <c r="O46" s="15"/>
      <c r="P46" s="15"/>
      <c r="Q46" s="15"/>
      <c r="R46" s="15"/>
    </row>
    <row r="47" spans="1:18" ht="12.75">
      <c r="A47" s="12"/>
      <c r="B47" s="12"/>
      <c r="C47" s="12"/>
      <c r="D47" s="12"/>
      <c r="E47" s="12"/>
      <c r="F47" s="12"/>
      <c r="G47" s="13"/>
      <c r="H47" s="12"/>
      <c r="I47" s="15"/>
      <c r="J47" s="15"/>
      <c r="K47" s="14"/>
      <c r="L47" s="36"/>
      <c r="M47" s="15"/>
      <c r="N47" s="15"/>
      <c r="O47" s="15"/>
      <c r="P47" s="15"/>
      <c r="Q47" s="15"/>
      <c r="R47" s="15"/>
    </row>
    <row r="48" spans="1:18" ht="12.75">
      <c r="A48" s="12"/>
      <c r="B48" s="12"/>
      <c r="C48" s="12"/>
      <c r="D48" s="12"/>
      <c r="E48" s="12"/>
      <c r="F48" s="12"/>
      <c r="G48" s="13"/>
      <c r="H48" s="12"/>
      <c r="I48" s="15"/>
      <c r="J48" s="15"/>
      <c r="K48" s="14"/>
      <c r="L48" s="36"/>
      <c r="M48" s="15"/>
      <c r="N48" s="15"/>
      <c r="O48" s="15"/>
      <c r="P48" s="15"/>
      <c r="Q48" s="15"/>
      <c r="R48" s="15"/>
    </row>
    <row r="49" spans="1:18" ht="12.75">
      <c r="A49" s="12"/>
      <c r="B49" s="12"/>
      <c r="C49" s="12"/>
      <c r="D49" s="12"/>
      <c r="E49" s="12"/>
      <c r="F49" s="12"/>
      <c r="G49" s="13"/>
      <c r="H49" s="12"/>
      <c r="I49" s="15"/>
      <c r="J49" s="15"/>
      <c r="K49" s="14"/>
      <c r="L49" s="36"/>
      <c r="M49" s="15"/>
      <c r="N49" s="15"/>
      <c r="O49" s="15"/>
      <c r="P49" s="15"/>
      <c r="Q49" s="15"/>
      <c r="R49" s="15"/>
    </row>
    <row r="50" spans="1:18" ht="12.75">
      <c r="A50" s="12"/>
      <c r="B50" s="12"/>
      <c r="C50" s="12"/>
      <c r="D50" s="12"/>
      <c r="E50" s="12"/>
      <c r="F50" s="12"/>
      <c r="G50" s="13"/>
      <c r="H50" s="12"/>
      <c r="I50" s="15"/>
      <c r="J50" s="15"/>
      <c r="K50" s="14"/>
      <c r="L50" s="36"/>
      <c r="M50" s="15"/>
      <c r="N50" s="15"/>
      <c r="O50" s="15"/>
      <c r="P50" s="15"/>
      <c r="Q50" s="15"/>
      <c r="R50" s="15"/>
    </row>
    <row r="51" spans="2:17" ht="12.75">
      <c r="B51" s="12"/>
      <c r="C51" s="12"/>
      <c r="D51" s="12"/>
      <c r="E51" s="12"/>
      <c r="F51" s="12"/>
      <c r="G51" s="13"/>
      <c r="H51" s="12"/>
      <c r="I51" s="15"/>
      <c r="J51" s="15"/>
      <c r="K51" s="14"/>
      <c r="L51" s="36"/>
      <c r="M51" s="15"/>
      <c r="N51" s="15"/>
      <c r="O51" s="15"/>
      <c r="P51" s="15"/>
      <c r="Q51" s="15"/>
    </row>
    <row r="52" spans="13:17" ht="12.75">
      <c r="M52" s="15"/>
      <c r="N52" s="15"/>
      <c r="O52" s="15"/>
      <c r="P52" s="15"/>
      <c r="Q52" s="15"/>
    </row>
  </sheetData>
  <conditionalFormatting sqref="J8:J41">
    <cfRule type="cellIs" priority="1" dxfId="0" operator="between" stopIfTrue="1">
      <formula>$I8-0.0000001</formula>
      <formula>$K8+0.0000001</formula>
    </cfRule>
  </conditionalFormatting>
  <conditionalFormatting sqref="E8:E34">
    <cfRule type="cellIs" priority="2" dxfId="1" operator="between" stopIfTrue="1">
      <formula>$D8-0.0000001</formula>
      <formula>$F8+0.0000001</formula>
    </cfRule>
  </conditionalFormatting>
  <printOptions/>
  <pageMargins left="0.75" right="0.7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codeName="Feuil1"/>
  <dimension ref="O2:R37"/>
  <sheetViews>
    <sheetView zoomScale="125" zoomScaleNormal="125" workbookViewId="0" topLeftCell="C1">
      <selection activeCell="J3" sqref="J3"/>
    </sheetView>
  </sheetViews>
  <sheetFormatPr defaultColWidth="11.421875" defaultRowHeight="12.75"/>
  <cols>
    <col min="1" max="13" width="9.140625" style="155" customWidth="1"/>
    <col min="14" max="14" width="9.140625" style="0" customWidth="1"/>
    <col min="15" max="15" width="19.8515625" style="0" customWidth="1"/>
    <col min="16" max="18" width="9.7109375" style="1" customWidth="1"/>
    <col min="19" max="16384" width="9.140625" style="0" customWidth="1"/>
  </cols>
  <sheetData>
    <row r="2" ht="12.75">
      <c r="P2" s="1" t="s">
        <v>17</v>
      </c>
    </row>
    <row r="3" spans="16:18" ht="12.75">
      <c r="P3" s="1" t="s">
        <v>4</v>
      </c>
      <c r="Q3" s="1" t="s">
        <v>16</v>
      </c>
      <c r="R3" s="1" t="s">
        <v>4</v>
      </c>
    </row>
    <row r="4" spans="15:18" ht="13.5" customHeight="1">
      <c r="O4" t="str">
        <f>Formulation!H8</f>
        <v>Matière sèche</v>
      </c>
      <c r="P4" s="1" t="e">
        <f aca="true" t="shared" si="0" ref="P4:P37">Q4/R4*100</f>
        <v>#DIV/0!</v>
      </c>
      <c r="Q4" s="1">
        <f>Formulation!J8</f>
        <v>89.0113236430108</v>
      </c>
      <c r="R4" s="1">
        <f>Formulation!I8</f>
        <v>0</v>
      </c>
    </row>
    <row r="5" spans="15:18" ht="13.5" customHeight="1">
      <c r="O5" t="str">
        <f>Formulation!H9</f>
        <v>Cendres brutes</v>
      </c>
      <c r="P5" s="1" t="e">
        <f t="shared" si="0"/>
        <v>#DIV/0!</v>
      </c>
      <c r="Q5" s="1">
        <f>Formulation!J9</f>
        <v>7.2469529706636715</v>
      </c>
      <c r="R5" s="1">
        <f>Formulation!I9</f>
        <v>0</v>
      </c>
    </row>
    <row r="6" spans="15:18" ht="12.75">
      <c r="O6" t="str">
        <f>Formulation!H10</f>
        <v>Protéines brutes</v>
      </c>
      <c r="P6" s="1">
        <f t="shared" si="0"/>
        <v>104.3560295346698</v>
      </c>
      <c r="Q6" s="1">
        <f>Formulation!J10</f>
        <v>16.69696472554717</v>
      </c>
      <c r="R6" s="1">
        <f>Formulation!I10</f>
        <v>16</v>
      </c>
    </row>
    <row r="7" spans="15:18" ht="12.75">
      <c r="O7" t="str">
        <f>Formulation!H11</f>
        <v>Matières grasses</v>
      </c>
      <c r="P7" s="1" t="e">
        <f t="shared" si="0"/>
        <v>#DIV/0!</v>
      </c>
      <c r="Q7" s="1">
        <f>Formulation!J11</f>
        <v>3.0000000008988814</v>
      </c>
      <c r="R7" s="1">
        <f>Formulation!I11</f>
        <v>0</v>
      </c>
    </row>
    <row r="8" spans="15:18" ht="12.75">
      <c r="O8" t="str">
        <f>Formulation!H12</f>
        <v>Cellulose Brute</v>
      </c>
      <c r="P8" s="1">
        <f t="shared" si="0"/>
        <v>99.99999998218101</v>
      </c>
      <c r="Q8" s="1">
        <f>Formulation!J12</f>
        <v>16.499999997059867</v>
      </c>
      <c r="R8" s="1">
        <f>Formulation!I12</f>
        <v>16.5</v>
      </c>
    </row>
    <row r="9" spans="15:18" ht="12.75">
      <c r="O9" t="str">
        <f>Formulation!H13</f>
        <v>NDF</v>
      </c>
      <c r="P9" s="1">
        <f t="shared" si="0"/>
        <v>126.63496446259327</v>
      </c>
      <c r="Q9" s="1">
        <f>Formulation!J13</f>
        <v>37.990489338777984</v>
      </c>
      <c r="R9" s="1">
        <f>Formulation!I13</f>
        <v>30</v>
      </c>
    </row>
    <row r="10" spans="15:18" ht="12.75">
      <c r="O10" t="str">
        <f>Formulation!H14</f>
        <v>ADF</v>
      </c>
      <c r="P10" s="1">
        <f t="shared" si="0"/>
        <v>106.98222404252364</v>
      </c>
      <c r="Q10" s="1">
        <f>Formulation!J14</f>
        <v>20.326622568079493</v>
      </c>
      <c r="R10" s="1">
        <f>Formulation!I14</f>
        <v>19</v>
      </c>
    </row>
    <row r="11" spans="15:18" ht="12.75">
      <c r="O11" t="str">
        <f>Formulation!H15</f>
        <v>ADL</v>
      </c>
      <c r="P11" s="1">
        <f t="shared" si="0"/>
        <v>136.17834337231184</v>
      </c>
      <c r="Q11" s="1">
        <f>Formulation!J15</f>
        <v>5.447133734892474</v>
      </c>
      <c r="R11" s="1">
        <f>Formulation!I15</f>
        <v>4</v>
      </c>
    </row>
    <row r="12" spans="15:18" ht="12.75">
      <c r="O12" t="str">
        <f>Formulation!H16</f>
        <v>Hémicellulose VS</v>
      </c>
      <c r="P12" s="1" t="e">
        <f t="shared" si="0"/>
        <v>#DIV/0!</v>
      </c>
      <c r="Q12" s="1">
        <f>Formulation!J16</f>
        <v>17.66386677069849</v>
      </c>
      <c r="R12" s="1">
        <f>Formulation!I16</f>
        <v>0</v>
      </c>
    </row>
    <row r="13" spans="15:18" ht="12.75">
      <c r="O13" t="str">
        <f>Formulation!H17</f>
        <v>WIP (pectines insolubles)</v>
      </c>
      <c r="P13" s="1" t="e">
        <f t="shared" si="0"/>
        <v>#DIV/0!</v>
      </c>
      <c r="Q13" s="1">
        <f>Formulation!J17</f>
        <v>4.509818110366344</v>
      </c>
      <c r="R13" s="1">
        <f>Formulation!I17</f>
        <v>0</v>
      </c>
    </row>
    <row r="14" spans="15:18" ht="12.75">
      <c r="O14" t="str">
        <f>Formulation!H18</f>
        <v>Amidon</v>
      </c>
      <c r="P14" s="1" t="e">
        <f t="shared" si="0"/>
        <v>#DIV/0!</v>
      </c>
      <c r="Q14" s="1">
        <f>Formulation!J18</f>
        <v>13.411224065826381</v>
      </c>
      <c r="R14" s="1">
        <f>Formulation!I18</f>
        <v>0</v>
      </c>
    </row>
    <row r="15" spans="15:18" ht="12.75">
      <c r="O15" t="str">
        <f>Formulation!H19</f>
        <v>Sucres totaux</v>
      </c>
      <c r="P15" s="1" t="e">
        <f t="shared" si="0"/>
        <v>#DIV/0!</v>
      </c>
      <c r="Q15" s="1">
        <f>Formulation!J19</f>
        <v>4.039728262215795</v>
      </c>
      <c r="R15" s="1">
        <f>Formulation!I19</f>
        <v>0</v>
      </c>
    </row>
    <row r="16" spans="15:18" ht="12.75">
      <c r="O16" t="str">
        <f>Formulation!H20</f>
        <v>Lysine</v>
      </c>
      <c r="P16" s="1">
        <f t="shared" si="0"/>
        <v>99.99999998724365</v>
      </c>
      <c r="Q16" s="1">
        <f>Formulation!J20</f>
        <v>0.6999999999107056</v>
      </c>
      <c r="R16" s="1">
        <f>Formulation!I20</f>
        <v>0.7</v>
      </c>
    </row>
    <row r="17" spans="15:18" ht="12.75">
      <c r="O17" t="str">
        <f>Formulation!H21</f>
        <v>Méthionine</v>
      </c>
      <c r="P17" s="1" t="e">
        <f t="shared" si="0"/>
        <v>#DIV/0!</v>
      </c>
      <c r="Q17" s="1">
        <f>Formulation!J21</f>
        <v>0.34093162779615377</v>
      </c>
      <c r="R17" s="1">
        <f>Formulation!I21</f>
        <v>0</v>
      </c>
    </row>
    <row r="18" spans="15:18" ht="12.75">
      <c r="O18" t="str">
        <f>Formulation!H22</f>
        <v>AAS (Méthionine + Cystine)</v>
      </c>
      <c r="P18" s="1">
        <f t="shared" si="0"/>
        <v>100.00000001821326</v>
      </c>
      <c r="Q18" s="1">
        <f>Formulation!J22</f>
        <v>0.6400000001165649</v>
      </c>
      <c r="R18" s="1">
        <f>Formulation!I22</f>
        <v>0.64</v>
      </c>
    </row>
    <row r="19" spans="15:18" ht="12.75">
      <c r="O19" t="str">
        <f>Formulation!H23</f>
        <v>Thréonine</v>
      </c>
      <c r="P19" s="1">
        <f t="shared" si="0"/>
        <v>100.21268863382673</v>
      </c>
      <c r="Q19" s="1">
        <f>Formulation!J23</f>
        <v>0.6012761318029604</v>
      </c>
      <c r="R19" s="1">
        <f>Formulation!I23</f>
        <v>0.6</v>
      </c>
    </row>
    <row r="20" spans="15:18" ht="12.75">
      <c r="O20" t="str">
        <f>Formulation!H24</f>
        <v>Tryptophane</v>
      </c>
      <c r="P20" s="1" t="e">
        <f t="shared" si="0"/>
        <v>#DIV/0!</v>
      </c>
      <c r="Q20" s="1">
        <f>Formulation!J24</f>
        <v>0.22820750672293516</v>
      </c>
      <c r="R20" s="1">
        <f>Formulation!I24</f>
        <v>0</v>
      </c>
    </row>
    <row r="21" spans="15:18" ht="12.75">
      <c r="O21" t="str">
        <f>Formulation!H25</f>
        <v>Calcium</v>
      </c>
      <c r="P21" s="1">
        <f t="shared" si="0"/>
        <v>136.9788240462318</v>
      </c>
      <c r="Q21" s="1">
        <f>Formulation!J25</f>
        <v>0.684894120231159</v>
      </c>
      <c r="R21" s="1">
        <f>Formulation!I25</f>
        <v>0.5</v>
      </c>
    </row>
    <row r="22" spans="15:18" ht="12.75">
      <c r="O22" t="str">
        <f>Formulation!H26</f>
        <v>Phosphore</v>
      </c>
      <c r="P22" s="1">
        <f t="shared" si="0"/>
        <v>181.61880167679783</v>
      </c>
      <c r="Q22" s="1">
        <f>Formulation!J26</f>
        <v>0.7264752067071913</v>
      </c>
      <c r="R22" s="1">
        <f>Formulation!I26</f>
        <v>0.4</v>
      </c>
    </row>
    <row r="23" spans="15:18" ht="12.75">
      <c r="O23" t="str">
        <f>Formulation!H27</f>
        <v>Sodium</v>
      </c>
      <c r="P23" s="1">
        <f t="shared" si="0"/>
        <v>99.99999992533508</v>
      </c>
      <c r="Q23" s="1">
        <f>Formulation!J27</f>
        <v>0.19999999985067018</v>
      </c>
      <c r="R23" s="1">
        <f>Formulation!I27</f>
        <v>0.2</v>
      </c>
    </row>
    <row r="24" spans="15:18" ht="12.75">
      <c r="O24" t="str">
        <f>Formulation!H28</f>
        <v>Chlore</v>
      </c>
      <c r="P24" s="1">
        <f t="shared" si="0"/>
        <v>190.0184702349601</v>
      </c>
      <c r="Q24" s="1">
        <f>Formulation!J28</f>
        <v>0.4750461755874002</v>
      </c>
      <c r="R24" s="1">
        <f>Formulation!I28</f>
        <v>0.25</v>
      </c>
    </row>
    <row r="25" spans="15:18" ht="12.75">
      <c r="O25" t="str">
        <f>Formulation!H29</f>
        <v>Magnésium</v>
      </c>
      <c r="P25" s="1" t="e">
        <f t="shared" si="0"/>
        <v>#DIV/0!</v>
      </c>
      <c r="Q25" s="1">
        <f>Formulation!J29</f>
        <v>0.35752303218971837</v>
      </c>
      <c r="R25" s="1">
        <f>Formulation!I29</f>
        <v>0</v>
      </c>
    </row>
    <row r="26" spans="15:18" ht="12.75">
      <c r="O26" t="str">
        <f>Formulation!H30</f>
        <v>Potassium</v>
      </c>
      <c r="P26" s="1">
        <f t="shared" si="0"/>
        <v>327.5315744908337</v>
      </c>
      <c r="Q26" s="1">
        <f>Formulation!J30</f>
        <v>1.3101262979633348</v>
      </c>
      <c r="R26" s="1">
        <f>Formulation!I30</f>
        <v>0.4</v>
      </c>
    </row>
    <row r="27" spans="15:18" ht="12.75">
      <c r="O27" t="str">
        <f>Formulation!H31</f>
        <v>Protéines Digestibles</v>
      </c>
      <c r="P27" s="1">
        <f t="shared" si="0"/>
        <v>101.94567582226706</v>
      </c>
      <c r="Q27" s="1">
        <f>Formulation!J31</f>
        <v>11.723752719560713</v>
      </c>
      <c r="R27" s="1">
        <f>Formulation!I31</f>
        <v>11.5</v>
      </c>
    </row>
    <row r="28" spans="15:18" ht="12.75">
      <c r="O28" t="str">
        <f>Formulation!H32</f>
        <v>Energie Digestible lapin</v>
      </c>
      <c r="P28" s="1">
        <f t="shared" si="0"/>
        <v>99.99999999805331</v>
      </c>
      <c r="Q28" s="1">
        <f>Formulation!J32</f>
        <v>2249.9999999561996</v>
      </c>
      <c r="R28" s="1">
        <f>Formulation!I32</f>
        <v>2250</v>
      </c>
    </row>
    <row r="29" spans="15:18" ht="12.75">
      <c r="O29" t="str">
        <f>Formulation!H33</f>
        <v>Energie Métabolisable lapin</v>
      </c>
      <c r="P29" s="1" t="e">
        <f t="shared" si="0"/>
        <v>#DIV/0!</v>
      </c>
      <c r="Q29" s="1">
        <f>Formulation!J33</f>
        <v>2121.8232119948043</v>
      </c>
      <c r="R29" s="1">
        <f>Formulation!I33</f>
        <v>0</v>
      </c>
    </row>
    <row r="30" spans="15:18" ht="12.75">
      <c r="O30" t="str">
        <f>Formulation!H34</f>
        <v>Cellulose VS (ADF-ADL)</v>
      </c>
      <c r="P30" s="1">
        <f t="shared" si="0"/>
        <v>114.45760640913092</v>
      </c>
      <c r="Q30" s="1">
        <f>Formulation!J34</f>
        <v>14.87948883318702</v>
      </c>
      <c r="R30" s="1">
        <f>Formulation!I34</f>
        <v>13</v>
      </c>
    </row>
    <row r="31" spans="15:18" ht="12.75">
      <c r="O31" t="str">
        <f>Formulation!H35</f>
        <v>X1</v>
      </c>
      <c r="P31" s="1" t="e">
        <f t="shared" si="0"/>
        <v>#DIV/0!</v>
      </c>
      <c r="Q31" s="1">
        <f>Formulation!J35</f>
        <v>0</v>
      </c>
      <c r="R31" s="1">
        <f>Formulation!I35</f>
        <v>0</v>
      </c>
    </row>
    <row r="32" spans="15:18" ht="12.75">
      <c r="O32" t="str">
        <f>Formulation!H36</f>
        <v>X2</v>
      </c>
      <c r="P32" s="1" t="e">
        <f t="shared" si="0"/>
        <v>#DIV/0!</v>
      </c>
      <c r="Q32" s="1">
        <f>Formulation!J36</f>
        <v>0</v>
      </c>
      <c r="R32" s="1">
        <f>Formulation!I36</f>
        <v>0</v>
      </c>
    </row>
    <row r="33" spans="15:18" ht="12.75">
      <c r="O33" t="str">
        <f>Formulation!H37</f>
        <v>X3</v>
      </c>
      <c r="P33" s="1" t="e">
        <f t="shared" si="0"/>
        <v>#DIV/0!</v>
      </c>
      <c r="Q33" s="1">
        <f>Formulation!J37</f>
        <v>0</v>
      </c>
      <c r="R33" s="1">
        <f>Formulation!I37</f>
        <v>0</v>
      </c>
    </row>
    <row r="34" spans="15:18" ht="12.75">
      <c r="O34" t="str">
        <f>Formulation!H38</f>
        <v>X4</v>
      </c>
      <c r="P34" s="1" t="e">
        <f t="shared" si="0"/>
        <v>#DIV/0!</v>
      </c>
      <c r="Q34" s="1">
        <f>Formulation!J38</f>
        <v>0</v>
      </c>
      <c r="R34" s="1">
        <f>Formulation!I38</f>
        <v>0</v>
      </c>
    </row>
    <row r="35" spans="15:18" ht="12.75">
      <c r="O35" t="str">
        <f>Formulation!H39</f>
        <v>X5</v>
      </c>
      <c r="P35" s="1" t="e">
        <f t="shared" si="0"/>
        <v>#DIV/0!</v>
      </c>
      <c r="Q35" s="1">
        <f>Formulation!J39</f>
        <v>0</v>
      </c>
      <c r="R35" s="1">
        <f>Formulation!I39</f>
        <v>0</v>
      </c>
    </row>
    <row r="36" spans="15:18" ht="12.75">
      <c r="O36" t="str">
        <f>Formulation!H40</f>
        <v>X6</v>
      </c>
      <c r="P36" s="1" t="e">
        <f t="shared" si="0"/>
        <v>#DIV/0!</v>
      </c>
      <c r="Q36" s="1">
        <f>Formulation!J40</f>
        <v>0</v>
      </c>
      <c r="R36" s="1">
        <f>Formulation!I40</f>
        <v>0</v>
      </c>
    </row>
    <row r="37" spans="15:18" ht="12.75">
      <c r="O37" t="str">
        <f>Formulation!H41</f>
        <v>X7</v>
      </c>
      <c r="P37" s="1" t="e">
        <f t="shared" si="0"/>
        <v>#DIV/0!</v>
      </c>
      <c r="Q37" s="1">
        <f>Formulation!J41</f>
        <v>0</v>
      </c>
      <c r="R37" s="1">
        <f>Formulation!I41</f>
        <v>0</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4"/>
  <dimension ref="A1:L40"/>
  <sheetViews>
    <sheetView zoomScale="75" zoomScaleNormal="75" workbookViewId="0" topLeftCell="A1">
      <selection activeCell="M40" sqref="M40"/>
    </sheetView>
  </sheetViews>
  <sheetFormatPr defaultColWidth="11.421875" defaultRowHeight="12.75"/>
  <cols>
    <col min="1" max="1" width="19.28125" style="0" customWidth="1"/>
    <col min="2" max="2" width="7.8515625" style="6" customWidth="1"/>
    <col min="3" max="3" width="6.7109375" style="6" customWidth="1"/>
    <col min="4" max="4" width="8.8515625" style="115" customWidth="1"/>
    <col min="5" max="5" width="6.7109375" style="6" customWidth="1"/>
    <col min="6" max="6" width="1.7109375" style="0" customWidth="1"/>
    <col min="7" max="7" width="27.28125" style="0" customWidth="1"/>
    <col min="8" max="8" width="6.7109375" style="0" customWidth="1"/>
    <col min="9" max="9" width="10.7109375" style="6" customWidth="1"/>
    <col min="10" max="10" width="9.7109375" style="124" customWidth="1"/>
    <col min="11" max="11" width="9.57421875" style="121" customWidth="1"/>
    <col min="12" max="12" width="5.57421875" style="1" customWidth="1"/>
    <col min="13" max="16384" width="9.140625" style="0" customWidth="1"/>
  </cols>
  <sheetData>
    <row r="1" spans="1:12" s="98" customFormat="1" ht="26.25">
      <c r="A1" s="128" t="s">
        <v>9</v>
      </c>
      <c r="C1" s="102"/>
      <c r="D1" s="116"/>
      <c r="E1" s="360" t="s">
        <v>209</v>
      </c>
      <c r="F1" s="101"/>
      <c r="G1" s="136">
        <f ca="1">NOW()</f>
        <v>40428.64066261574</v>
      </c>
      <c r="H1" s="103"/>
      <c r="I1" s="104"/>
      <c r="J1" s="122"/>
      <c r="K1" s="119"/>
      <c r="L1" s="105"/>
    </row>
    <row r="2" spans="1:12" ht="13.5" thickBot="1">
      <c r="A2" s="106"/>
      <c r="B2" s="109" t="s">
        <v>46</v>
      </c>
      <c r="C2" s="110" t="str">
        <f>Formulation!D4</f>
        <v>Lapin ESSAI-1 CROISSANCE</v>
      </c>
      <c r="D2" s="117"/>
      <c r="E2" s="110"/>
      <c r="F2" s="111"/>
      <c r="G2" s="361"/>
      <c r="I2" s="107"/>
      <c r="J2" s="118"/>
      <c r="K2" s="120"/>
      <c r="L2" s="108"/>
    </row>
    <row r="3" spans="1:12" ht="12.75">
      <c r="A3" s="106"/>
      <c r="B3" s="109"/>
      <c r="C3" s="181" t="s">
        <v>47</v>
      </c>
      <c r="D3" s="359">
        <f>Formulation!J1</f>
        <v>14.269727403231844</v>
      </c>
      <c r="E3" s="127"/>
      <c r="F3" s="111"/>
      <c r="G3" s="106"/>
      <c r="H3" s="106"/>
      <c r="I3" s="107"/>
      <c r="J3" s="118"/>
      <c r="K3" s="120"/>
      <c r="L3" s="108"/>
    </row>
    <row r="4" spans="1:12" ht="12.75">
      <c r="A4" s="106"/>
      <c r="B4" s="107"/>
      <c r="C4" s="107"/>
      <c r="D4" s="113"/>
      <c r="E4" s="107"/>
      <c r="F4" s="106"/>
      <c r="G4" s="106"/>
      <c r="H4" s="106"/>
      <c r="I4" s="107"/>
      <c r="J4" s="118"/>
      <c r="K4" s="120"/>
      <c r="L4" s="108"/>
    </row>
    <row r="5" spans="1:11" ht="12.75">
      <c r="A5" s="126" t="str">
        <f>Formulation!B6</f>
        <v>matière première</v>
      </c>
      <c r="B5" s="123" t="str">
        <f>Formulation!C6</f>
        <v>Prix</v>
      </c>
      <c r="C5" s="123" t="str">
        <f>Formulation!D6</f>
        <v>Min.</v>
      </c>
      <c r="D5" s="114" t="str">
        <f>Formulation!E6</f>
        <v>Quantité</v>
      </c>
      <c r="E5" s="123" t="str">
        <f>Formulation!F6</f>
        <v>Max.</v>
      </c>
      <c r="F5" s="125"/>
      <c r="G5" s="126" t="str">
        <f>Formulation!H6</f>
        <v>Nutriment</v>
      </c>
      <c r="H5" s="126" t="str">
        <f>Formulation!L6</f>
        <v>Unité</v>
      </c>
      <c r="I5" s="123" t="s">
        <v>4</v>
      </c>
      <c r="J5" s="114" t="s">
        <v>7</v>
      </c>
      <c r="K5" s="114" t="s">
        <v>5</v>
      </c>
    </row>
    <row r="6" spans="1:11" ht="12.75">
      <c r="A6" s="106"/>
      <c r="B6" s="129" t="str">
        <f>Formulation!C7</f>
        <v>ct€/kg</v>
      </c>
      <c r="C6" s="129" t="str">
        <f>Formulation!D7</f>
        <v>%</v>
      </c>
      <c r="D6" s="130" t="str">
        <f>Formulation!E7</f>
        <v>%</v>
      </c>
      <c r="E6" s="129" t="str">
        <f>Formulation!F7</f>
        <v>%</v>
      </c>
      <c r="F6" s="106"/>
      <c r="G6" s="106"/>
      <c r="H6" s="131"/>
      <c r="I6" s="132"/>
      <c r="J6" s="133"/>
      <c r="K6" s="134"/>
    </row>
    <row r="7" spans="1:11" ht="12.75">
      <c r="A7" s="106" t="str">
        <f>Formulation!B8</f>
        <v>Orge (INRA 84)</v>
      </c>
      <c r="B7" s="107">
        <f>Formulation!C8</f>
        <v>14</v>
      </c>
      <c r="C7" s="107">
        <f>Formulation!D8</f>
        <v>0</v>
      </c>
      <c r="D7" s="118">
        <f>Formulation!E8</f>
        <v>11.636992033230666</v>
      </c>
      <c r="E7" s="107">
        <f>Formulation!F8</f>
        <v>50</v>
      </c>
      <c r="F7" s="106"/>
      <c r="G7" s="106" t="str">
        <f>Formulation!H8</f>
        <v>Matière sèche</v>
      </c>
      <c r="H7" s="108" t="str">
        <f>Formulation!L8</f>
        <v>%</v>
      </c>
      <c r="I7" s="107">
        <f>Formulation!I8</f>
        <v>0</v>
      </c>
      <c r="J7" s="118">
        <f>Formulation!J8</f>
        <v>89.0113236430108</v>
      </c>
      <c r="K7" s="120">
        <f>Formulation!K8</f>
        <v>100</v>
      </c>
    </row>
    <row r="8" spans="1:11" ht="12.75">
      <c r="A8" s="106">
        <f>Formulation!B9</f>
        <v>0</v>
      </c>
      <c r="B8" s="107">
        <f>Formulation!C9</f>
        <v>0</v>
      </c>
      <c r="C8" s="107">
        <f>Formulation!D9</f>
        <v>0</v>
      </c>
      <c r="D8" s="118">
        <f>Formulation!E9</f>
        <v>0</v>
      </c>
      <c r="E8" s="107">
        <f>Formulation!F9</f>
        <v>0</v>
      </c>
      <c r="F8" s="106"/>
      <c r="G8" s="106" t="str">
        <f>Formulation!H9</f>
        <v>Cendres brutes</v>
      </c>
      <c r="H8" s="108" t="str">
        <f>Formulation!L9</f>
        <v>%</v>
      </c>
      <c r="I8" s="107">
        <f>Formulation!I9</f>
        <v>0</v>
      </c>
      <c r="J8" s="118">
        <f>Formulation!J9</f>
        <v>7.2469529706636715</v>
      </c>
      <c r="K8" s="120">
        <f>Formulation!K9</f>
        <v>12</v>
      </c>
    </row>
    <row r="9" spans="1:11" ht="12.75">
      <c r="A9" s="106" t="str">
        <f>Formulation!B10</f>
        <v>Blé tendre (INRA 80)</v>
      </c>
      <c r="B9" s="107">
        <f>Formulation!C10</f>
        <v>16</v>
      </c>
      <c r="C9" s="107">
        <f>Formulation!D10</f>
        <v>0</v>
      </c>
      <c r="D9" s="118">
        <f>Formulation!E10</f>
        <v>2.5045870252640243E-15</v>
      </c>
      <c r="E9" s="107">
        <f>Formulation!F10</f>
        <v>50</v>
      </c>
      <c r="F9" s="106"/>
      <c r="G9" s="106" t="str">
        <f>Formulation!H10</f>
        <v>Protéines brutes</v>
      </c>
      <c r="H9" s="108" t="str">
        <f>Formulation!L10</f>
        <v>%</v>
      </c>
      <c r="I9" s="107">
        <f>Formulation!I10</f>
        <v>16</v>
      </c>
      <c r="J9" s="118">
        <f>Formulation!J10</f>
        <v>16.69696472554717</v>
      </c>
      <c r="K9" s="120">
        <f>Formulation!K10</f>
        <v>19</v>
      </c>
    </row>
    <row r="10" spans="1:11" ht="12.75">
      <c r="A10" s="106">
        <f>Formulation!B11</f>
        <v>0</v>
      </c>
      <c r="B10" s="107">
        <f>Formulation!C11</f>
        <v>0</v>
      </c>
      <c r="C10" s="107">
        <f>Formulation!D11</f>
        <v>0</v>
      </c>
      <c r="D10" s="118">
        <f>Formulation!E11</f>
        <v>0</v>
      </c>
      <c r="E10" s="107">
        <f>Formulation!F11</f>
        <v>0</v>
      </c>
      <c r="F10" s="106"/>
      <c r="G10" s="106" t="str">
        <f>Formulation!H11</f>
        <v>Matières grasses</v>
      </c>
      <c r="H10" s="108" t="str">
        <f>Formulation!L11</f>
        <v>%</v>
      </c>
      <c r="I10" s="107">
        <f>Formulation!I11</f>
        <v>0</v>
      </c>
      <c r="J10" s="118">
        <f>Formulation!J11</f>
        <v>3.0000000008988814</v>
      </c>
      <c r="K10" s="120">
        <f>Formulation!K11</f>
        <v>3</v>
      </c>
    </row>
    <row r="11" spans="1:11" ht="12.75">
      <c r="A11" s="106" t="str">
        <f>Formulation!B12</f>
        <v>Tourteau de tournesol 28 (INRA 194)</v>
      </c>
      <c r="B11" s="107">
        <f>Formulation!C12</f>
        <v>16</v>
      </c>
      <c r="C11" s="107">
        <f>Formulation!D12</f>
        <v>0</v>
      </c>
      <c r="D11" s="118">
        <f>Formulation!E12</f>
        <v>17.87511270575681</v>
      </c>
      <c r="E11" s="107">
        <f>Formulation!F12</f>
        <v>20</v>
      </c>
      <c r="F11" s="106"/>
      <c r="G11" s="106" t="str">
        <f>Formulation!H12</f>
        <v>Cellulose Brute</v>
      </c>
      <c r="H11" s="108" t="str">
        <f>Formulation!L12</f>
        <v>%</v>
      </c>
      <c r="I11" s="107">
        <f>Formulation!I12</f>
        <v>16.5</v>
      </c>
      <c r="J11" s="118">
        <f>Formulation!J12</f>
        <v>16.499999997059867</v>
      </c>
      <c r="K11" s="120">
        <f>Formulation!K12</f>
        <v>100</v>
      </c>
    </row>
    <row r="12" spans="1:11" ht="12.75">
      <c r="A12" s="106" t="str">
        <f>Formulation!B13</f>
        <v>Tourteau de soja 46 ("48"-&gt;INRA 190)</v>
      </c>
      <c r="B12" s="107">
        <f>Formulation!C13</f>
        <v>30</v>
      </c>
      <c r="C12" s="107">
        <f>Formulation!D13</f>
        <v>0</v>
      </c>
      <c r="D12" s="118">
        <f>Formulation!E13</f>
        <v>3.7907454952801345E-12</v>
      </c>
      <c r="E12" s="107">
        <f>Formulation!F13</f>
        <v>20</v>
      </c>
      <c r="F12" s="106"/>
      <c r="G12" s="106" t="str">
        <f>Formulation!H13</f>
        <v>NDF</v>
      </c>
      <c r="H12" s="108" t="str">
        <f>Formulation!L13</f>
        <v>%</v>
      </c>
      <c r="I12" s="107">
        <f>Formulation!I13</f>
        <v>30</v>
      </c>
      <c r="J12" s="118">
        <f>Formulation!J13</f>
        <v>37.990489338777984</v>
      </c>
      <c r="K12" s="120">
        <f>Formulation!K13</f>
        <v>100</v>
      </c>
    </row>
    <row r="13" spans="1:11" ht="12.75">
      <c r="A13" s="106">
        <f>Formulation!B14</f>
        <v>0</v>
      </c>
      <c r="B13" s="107">
        <f>Formulation!C14</f>
        <v>0</v>
      </c>
      <c r="C13" s="107">
        <f>Formulation!D14</f>
        <v>0</v>
      </c>
      <c r="D13" s="118">
        <f>Formulation!E14</f>
        <v>0</v>
      </c>
      <c r="E13" s="107">
        <f>Formulation!F14</f>
        <v>0</v>
      </c>
      <c r="F13" s="106"/>
      <c r="G13" s="106" t="str">
        <f>Formulation!H14</f>
        <v>ADF</v>
      </c>
      <c r="H13" s="108" t="str">
        <f>Formulation!L14</f>
        <v>%</v>
      </c>
      <c r="I13" s="107">
        <f>Formulation!I14</f>
        <v>19</v>
      </c>
      <c r="J13" s="118">
        <f>Formulation!J14</f>
        <v>20.326622568079493</v>
      </c>
      <c r="K13" s="120">
        <f>Formulation!K14</f>
        <v>100</v>
      </c>
    </row>
    <row r="14" spans="1:11" ht="12.75">
      <c r="A14" s="106" t="str">
        <f>Formulation!B15</f>
        <v>Pulpe de betterave (INRA 232)</v>
      </c>
      <c r="B14" s="107">
        <f>Formulation!C15</f>
        <v>15</v>
      </c>
      <c r="C14" s="107">
        <f>Formulation!D15</f>
        <v>0</v>
      </c>
      <c r="D14" s="118">
        <f>Formulation!E15</f>
        <v>-3.14122028111699E-16</v>
      </c>
      <c r="E14" s="107">
        <f>Formulation!F15</f>
        <v>18</v>
      </c>
      <c r="F14" s="106"/>
      <c r="G14" s="106" t="str">
        <f>Formulation!H15</f>
        <v>ADL</v>
      </c>
      <c r="H14" s="108" t="str">
        <f>Formulation!L15</f>
        <v>%</v>
      </c>
      <c r="I14" s="107">
        <f>Formulation!I15</f>
        <v>4</v>
      </c>
      <c r="J14" s="118">
        <f>Formulation!J15</f>
        <v>5.447133734892474</v>
      </c>
      <c r="K14" s="120">
        <f>Formulation!K15</f>
        <v>7</v>
      </c>
    </row>
    <row r="15" spans="1:11" ht="12.75">
      <c r="A15" s="106" t="str">
        <f>Formulation!B16</f>
        <v>Paille de blé (INRA 258)</v>
      </c>
      <c r="B15" s="107">
        <f>Formulation!C16</f>
        <v>9</v>
      </c>
      <c r="C15" s="107">
        <f>Formulation!D16</f>
        <v>0</v>
      </c>
      <c r="D15" s="118">
        <f>Formulation!E16</f>
        <v>8.26696725365201E-15</v>
      </c>
      <c r="E15" s="107">
        <f>Formulation!F16</f>
        <v>10</v>
      </c>
      <c r="F15" s="106"/>
      <c r="G15" s="106" t="str">
        <f>Formulation!H16</f>
        <v>Hémicellulose VS</v>
      </c>
      <c r="H15" s="108" t="str">
        <f>Formulation!L16</f>
        <v>%</v>
      </c>
      <c r="I15" s="107">
        <f>Formulation!I16</f>
        <v>0</v>
      </c>
      <c r="J15" s="118">
        <f>Formulation!J16</f>
        <v>17.66386677069849</v>
      </c>
      <c r="K15" s="120">
        <f>Formulation!K16</f>
        <v>100</v>
      </c>
    </row>
    <row r="16" spans="1:11" ht="12.75">
      <c r="A16" s="106" t="str">
        <f>Formulation!B17</f>
        <v>Luzerne déshydratée 15 (INRA 252) "17LP"</v>
      </c>
      <c r="B16" s="107">
        <f>Formulation!C17</f>
        <v>12</v>
      </c>
      <c r="C16" s="107">
        <f>Formulation!D17</f>
        <v>0</v>
      </c>
      <c r="D16" s="118">
        <f>Formulation!E17</f>
        <v>29.586172020080184</v>
      </c>
      <c r="E16" s="107">
        <f>Formulation!F17</f>
        <v>60</v>
      </c>
      <c r="F16" s="106"/>
      <c r="G16" s="106" t="str">
        <f>Formulation!H17</f>
        <v>WIP (pectines insolubles)</v>
      </c>
      <c r="H16" s="108" t="str">
        <f>Formulation!L17</f>
        <v>%</v>
      </c>
      <c r="I16" s="107">
        <f>Formulation!I17</f>
        <v>0</v>
      </c>
      <c r="J16" s="118">
        <f>Formulation!J17</f>
        <v>4.509818110366344</v>
      </c>
      <c r="K16" s="120">
        <f>Formulation!K17</f>
        <v>100</v>
      </c>
    </row>
    <row r="17" spans="1:11" ht="12.75">
      <c r="A17" s="106" t="str">
        <f>Formulation!B18</f>
        <v>Son de blé (INRA 104)</v>
      </c>
      <c r="B17" s="107">
        <f>Formulation!C18</f>
        <v>12.5</v>
      </c>
      <c r="C17" s="107">
        <f>Formulation!D18</f>
        <v>0</v>
      </c>
      <c r="D17" s="118">
        <f>Formulation!E18</f>
        <v>39.3492533098881</v>
      </c>
      <c r="E17" s="107">
        <f>Formulation!F18</f>
        <v>40</v>
      </c>
      <c r="F17" s="106"/>
      <c r="G17" s="106" t="str">
        <f>Formulation!H18</f>
        <v>Amidon</v>
      </c>
      <c r="H17" s="108" t="str">
        <f>Formulation!L18</f>
        <v>%</v>
      </c>
      <c r="I17" s="107">
        <f>Formulation!I18</f>
        <v>0</v>
      </c>
      <c r="J17" s="118">
        <f>Formulation!J18</f>
        <v>13.411224065826381</v>
      </c>
      <c r="K17" s="120">
        <f>Formulation!K18</f>
        <v>14</v>
      </c>
    </row>
    <row r="18" spans="1:11" ht="12.75">
      <c r="A18" s="106">
        <f>Formulation!B19</f>
        <v>0</v>
      </c>
      <c r="B18" s="107">
        <f>Formulation!C19</f>
        <v>0</v>
      </c>
      <c r="C18" s="107">
        <f>Formulation!D19</f>
        <v>0</v>
      </c>
      <c r="D18" s="118">
        <f>Formulation!E19</f>
        <v>0</v>
      </c>
      <c r="E18" s="107">
        <f>Formulation!F19</f>
        <v>0</v>
      </c>
      <c r="F18" s="106"/>
      <c r="G18" s="106" t="str">
        <f>Formulation!H19</f>
        <v>Sucres totaux</v>
      </c>
      <c r="H18" s="108" t="str">
        <f>Formulation!L19</f>
        <v>%</v>
      </c>
      <c r="I18" s="107">
        <f>Formulation!I19</f>
        <v>0</v>
      </c>
      <c r="J18" s="118">
        <f>Formulation!J19</f>
        <v>4.039728262215795</v>
      </c>
      <c r="K18" s="120">
        <f>Formulation!K19</f>
        <v>100</v>
      </c>
    </row>
    <row r="19" spans="1:11" ht="12.75">
      <c r="A19" s="106">
        <f>Formulation!B20</f>
        <v>0</v>
      </c>
      <c r="B19" s="107">
        <f>Formulation!C20</f>
        <v>0</v>
      </c>
      <c r="C19" s="107">
        <f>Formulation!D20</f>
        <v>0</v>
      </c>
      <c r="D19" s="118">
        <f>Formulation!E20</f>
        <v>0</v>
      </c>
      <c r="E19" s="107">
        <f>Formulation!F20</f>
        <v>0</v>
      </c>
      <c r="F19" s="106"/>
      <c r="G19" s="106" t="str">
        <f>Formulation!H20</f>
        <v>Lysine</v>
      </c>
      <c r="H19" s="108" t="str">
        <f>Formulation!L20</f>
        <v>%</v>
      </c>
      <c r="I19" s="107">
        <f>Formulation!I20</f>
        <v>0.7</v>
      </c>
      <c r="J19" s="118">
        <f>Formulation!J20</f>
        <v>0.6999999999107056</v>
      </c>
      <c r="K19" s="120">
        <f>Formulation!K20</f>
        <v>2</v>
      </c>
    </row>
    <row r="20" spans="1:11" ht="12.75">
      <c r="A20" s="106" t="str">
        <f>Formulation!B21</f>
        <v>Huile de soja (INRA 285)</v>
      </c>
      <c r="B20" s="107">
        <f>Formulation!C21</f>
        <v>80</v>
      </c>
      <c r="C20" s="107">
        <f>Formulation!D21</f>
        <v>0</v>
      </c>
      <c r="D20" s="118">
        <f>Formulation!E21</f>
        <v>4.440892098500626E-15</v>
      </c>
      <c r="E20" s="107">
        <f>Formulation!F21</f>
        <v>3</v>
      </c>
      <c r="F20" s="106"/>
      <c r="G20" s="106" t="str">
        <f>Formulation!H21</f>
        <v>Méthionine</v>
      </c>
      <c r="H20" s="108" t="str">
        <f>Formulation!L21</f>
        <v>%</v>
      </c>
      <c r="I20" s="107">
        <f>Formulation!I21</f>
        <v>0</v>
      </c>
      <c r="J20" s="118">
        <f>Formulation!J21</f>
        <v>0.34093162779615377</v>
      </c>
      <c r="K20" s="120">
        <f>Formulation!K21</f>
        <v>2</v>
      </c>
    </row>
    <row r="21" spans="1:11" ht="12.75">
      <c r="A21" s="106" t="str">
        <f>Formulation!B22</f>
        <v>Mélasse de betterave (INRA 224)</v>
      </c>
      <c r="B21" s="107">
        <f>Formulation!C22</f>
        <v>14.8</v>
      </c>
      <c r="C21" s="107">
        <f>Formulation!D22</f>
        <v>0</v>
      </c>
      <c r="D21" s="118">
        <f>Formulation!E22</f>
        <v>1.6608936448392342E-13</v>
      </c>
      <c r="E21" s="107">
        <f>Formulation!F22</f>
        <v>3</v>
      </c>
      <c r="F21" s="106"/>
      <c r="G21" s="106" t="str">
        <f>Formulation!H22</f>
        <v>AAS (Méthionine + Cystine)</v>
      </c>
      <c r="H21" s="108" t="str">
        <f>Formulation!L22</f>
        <v>%</v>
      </c>
      <c r="I21" s="107">
        <f>Formulation!I22</f>
        <v>0.64</v>
      </c>
      <c r="J21" s="118">
        <f>Formulation!J22</f>
        <v>0.6400000001165649</v>
      </c>
      <c r="K21" s="120">
        <f>Formulation!K22</f>
        <v>0.77</v>
      </c>
    </row>
    <row r="22" spans="1:11" ht="12.75">
      <c r="A22" s="106">
        <f>Formulation!B23</f>
        <v>0</v>
      </c>
      <c r="B22" s="107">
        <f>Formulation!C23</f>
        <v>0</v>
      </c>
      <c r="C22" s="107">
        <f>Formulation!D23</f>
        <v>0</v>
      </c>
      <c r="D22" s="118">
        <f>Formulation!E23</f>
        <v>0</v>
      </c>
      <c r="E22" s="107">
        <f>Formulation!F23</f>
        <v>0</v>
      </c>
      <c r="F22" s="106"/>
      <c r="G22" s="106" t="str">
        <f>Formulation!H23</f>
        <v>Thréonine</v>
      </c>
      <c r="H22" s="108" t="str">
        <f>Formulation!L23</f>
        <v>%</v>
      </c>
      <c r="I22" s="107">
        <f>Formulation!I23</f>
        <v>0.6</v>
      </c>
      <c r="J22" s="118">
        <f>Formulation!J23</f>
        <v>0.6012761318029604</v>
      </c>
      <c r="K22" s="120">
        <f>Formulation!K23</f>
        <v>2</v>
      </c>
    </row>
    <row r="23" spans="1:11" ht="12.75">
      <c r="A23" s="106">
        <f>Formulation!B24</f>
        <v>0</v>
      </c>
      <c r="B23" s="107">
        <f>Formulation!C24</f>
        <v>0</v>
      </c>
      <c r="C23" s="107">
        <f>Formulation!D24</f>
        <v>0</v>
      </c>
      <c r="D23" s="118">
        <f>Formulation!E24</f>
        <v>0</v>
      </c>
      <c r="E23" s="107">
        <f>Formulation!F24</f>
        <v>0</v>
      </c>
      <c r="F23" s="106"/>
      <c r="G23" s="106" t="str">
        <f>Formulation!H24</f>
        <v>Tryptophane</v>
      </c>
      <c r="H23" s="108" t="str">
        <f>Formulation!L24</f>
        <v>%</v>
      </c>
      <c r="I23" s="107">
        <f>Formulation!I24</f>
        <v>0</v>
      </c>
      <c r="J23" s="118">
        <f>Formulation!J24</f>
        <v>0.22820750672293516</v>
      </c>
      <c r="K23" s="120">
        <f>Formulation!K24</f>
        <v>2</v>
      </c>
    </row>
    <row r="24" spans="1:11" ht="12.75">
      <c r="A24" s="106" t="str">
        <f>Formulation!B25</f>
        <v>Sel  (NaCl)</v>
      </c>
      <c r="B24" s="107">
        <f>Formulation!C25</f>
        <v>20</v>
      </c>
      <c r="C24" s="107">
        <f>Formulation!D25</f>
        <v>0.4</v>
      </c>
      <c r="D24" s="118">
        <f>Formulation!E25</f>
        <v>0.45139822380020445</v>
      </c>
      <c r="E24" s="107">
        <f>Formulation!F25</f>
        <v>0.8</v>
      </c>
      <c r="F24" s="106"/>
      <c r="G24" s="106" t="str">
        <f>Formulation!H25</f>
        <v>Calcium</v>
      </c>
      <c r="H24" s="108" t="str">
        <f>Formulation!L25</f>
        <v>%</v>
      </c>
      <c r="I24" s="107">
        <f>Formulation!I25</f>
        <v>0.5</v>
      </c>
      <c r="J24" s="118">
        <f>Formulation!J25</f>
        <v>0.684894120231159</v>
      </c>
      <c r="K24" s="120">
        <f>Formulation!K25</f>
        <v>1.2</v>
      </c>
    </row>
    <row r="25" spans="1:11" ht="12.75">
      <c r="A25" s="106" t="str">
        <f>Formulation!B26</f>
        <v>CL25 premix lapin vit+mineraux</v>
      </c>
      <c r="B25" s="107">
        <f>Formulation!C26</f>
        <v>100</v>
      </c>
      <c r="C25" s="107">
        <f>Formulation!D26</f>
        <v>0.5</v>
      </c>
      <c r="D25" s="118">
        <f>Formulation!E26</f>
        <v>0.5</v>
      </c>
      <c r="E25" s="107">
        <f>Formulation!F26</f>
        <v>0.5</v>
      </c>
      <c r="F25" s="106"/>
      <c r="G25" s="106" t="str">
        <f>Formulation!H26</f>
        <v>Phosphore</v>
      </c>
      <c r="H25" s="108" t="str">
        <f>Formulation!L26</f>
        <v>%</v>
      </c>
      <c r="I25" s="107">
        <f>Formulation!I26</f>
        <v>0.4</v>
      </c>
      <c r="J25" s="118">
        <f>Formulation!J26</f>
        <v>0.7264752067071913</v>
      </c>
      <c r="K25" s="120">
        <f>Formulation!K26</f>
        <v>0.8</v>
      </c>
    </row>
    <row r="26" spans="1:11" ht="12.75">
      <c r="A26" s="106" t="str">
        <f>Formulation!B27</f>
        <v>Al132 robénidine (blé 40%, CaCo3 60%)</v>
      </c>
      <c r="B26" s="107">
        <f>Formulation!C27</f>
        <v>110</v>
      </c>
      <c r="C26" s="107">
        <f>Formulation!D27</f>
        <v>0.5</v>
      </c>
      <c r="D26" s="118">
        <f>Formulation!E27</f>
        <v>0.5</v>
      </c>
      <c r="E26" s="107">
        <f>Formulation!F27</f>
        <v>0.5</v>
      </c>
      <c r="F26" s="106"/>
      <c r="G26" s="106" t="str">
        <f>Formulation!H27</f>
        <v>Sodium</v>
      </c>
      <c r="H26" s="108" t="str">
        <f>Formulation!L27</f>
        <v>%</v>
      </c>
      <c r="I26" s="107">
        <f>Formulation!I27</f>
        <v>0.2</v>
      </c>
      <c r="J26" s="118">
        <f>Formulation!J27</f>
        <v>0.19999999985067018</v>
      </c>
      <c r="K26" s="120">
        <f>Formulation!K27</f>
        <v>0.5</v>
      </c>
    </row>
    <row r="27" spans="1:11" ht="12.75">
      <c r="A27" s="106" t="str">
        <f>Formulation!B28</f>
        <v>Carbonate Calcium</v>
      </c>
      <c r="B27" s="107">
        <f>Formulation!C28</f>
        <v>5</v>
      </c>
      <c r="C27" s="107">
        <f>Formulation!D28</f>
        <v>0</v>
      </c>
      <c r="D27" s="118">
        <f>Formulation!E28</f>
        <v>0</v>
      </c>
      <c r="E27" s="107">
        <f>Formulation!F28</f>
        <v>0</v>
      </c>
      <c r="F27" s="106"/>
      <c r="G27" s="106" t="str">
        <f>Formulation!H28</f>
        <v>Chlore</v>
      </c>
      <c r="H27" s="108" t="str">
        <f>Formulation!L28</f>
        <v>%</v>
      </c>
      <c r="I27" s="107">
        <f>Formulation!I28</f>
        <v>0.25</v>
      </c>
      <c r="J27" s="118">
        <f>Formulation!J28</f>
        <v>0.4750461755874002</v>
      </c>
      <c r="K27" s="120">
        <f>Formulation!K28</f>
        <v>0.6</v>
      </c>
    </row>
    <row r="28" spans="1:11" ht="12.75">
      <c r="A28" s="106" t="str">
        <f>Formulation!B29</f>
        <v>Phosphate bicalcique</v>
      </c>
      <c r="B28" s="107">
        <f>Formulation!C29</f>
        <v>65</v>
      </c>
      <c r="C28" s="107">
        <f>Formulation!D29</f>
        <v>0</v>
      </c>
      <c r="D28" s="118">
        <f>Formulation!E29</f>
        <v>-1.092459456231154E-13</v>
      </c>
      <c r="E28" s="107">
        <f>Formulation!F29</f>
        <v>1</v>
      </c>
      <c r="F28" s="106"/>
      <c r="G28" s="106" t="str">
        <f>Formulation!H29</f>
        <v>Magnésium</v>
      </c>
      <c r="H28" s="108" t="str">
        <f>Formulation!L29</f>
        <v>%</v>
      </c>
      <c r="I28" s="107">
        <f>Formulation!I29</f>
        <v>0</v>
      </c>
      <c r="J28" s="118">
        <f>Formulation!J29</f>
        <v>0.35752303218971837</v>
      </c>
      <c r="K28" s="120">
        <f>Formulation!K29</f>
        <v>2</v>
      </c>
    </row>
    <row r="29" spans="1:11" ht="12.75">
      <c r="A29" s="106" t="str">
        <f>Formulation!B30</f>
        <v>L-Lysine HCL - 98%</v>
      </c>
      <c r="B29" s="107">
        <f>Formulation!C30</f>
        <v>150</v>
      </c>
      <c r="C29" s="107">
        <f>Formulation!D30</f>
        <v>0</v>
      </c>
      <c r="D29" s="118">
        <f>Formulation!E30</f>
        <v>0.06177968630428705</v>
      </c>
      <c r="E29" s="107">
        <f>Formulation!F30</f>
        <v>0.2</v>
      </c>
      <c r="F29" s="106"/>
      <c r="G29" s="106" t="str">
        <f>Formulation!H30</f>
        <v>Potassium</v>
      </c>
      <c r="H29" s="108" t="str">
        <f>Formulation!L30</f>
        <v>%</v>
      </c>
      <c r="I29" s="107">
        <f>Formulation!I30</f>
        <v>0.4</v>
      </c>
      <c r="J29" s="118">
        <f>Formulation!J30</f>
        <v>1.3101262979633348</v>
      </c>
      <c r="K29" s="120">
        <f>Formulation!K30</f>
        <v>1.7</v>
      </c>
    </row>
    <row r="30" spans="1:11" ht="12.75">
      <c r="A30" s="106" t="str">
        <f>Formulation!B31</f>
        <v>Méthionine - DL - 99%</v>
      </c>
      <c r="B30" s="107">
        <f>Formulation!C31</f>
        <v>200</v>
      </c>
      <c r="C30" s="107">
        <f>Formulation!D31</f>
        <v>0</v>
      </c>
      <c r="D30" s="118">
        <f>Formulation!E31</f>
        <v>0.03929200264762757</v>
      </c>
      <c r="E30" s="107">
        <f>Formulation!F31</f>
        <v>0.2</v>
      </c>
      <c r="F30" s="106"/>
      <c r="G30" s="106" t="str">
        <f>Formulation!H31</f>
        <v>Protéines Digestibles</v>
      </c>
      <c r="H30" s="108" t="str">
        <f>Formulation!L31</f>
        <v>%</v>
      </c>
      <c r="I30" s="107">
        <f>Formulation!I31</f>
        <v>11.5</v>
      </c>
      <c r="J30" s="118">
        <f>Formulation!J31</f>
        <v>11.723752719560713</v>
      </c>
      <c r="K30" s="120">
        <f>Formulation!K31</f>
        <v>13</v>
      </c>
    </row>
    <row r="31" spans="1:11" ht="12.75">
      <c r="A31" s="106">
        <f>Formulation!B32</f>
        <v>0</v>
      </c>
      <c r="B31" s="107">
        <f>Formulation!C32</f>
        <v>0</v>
      </c>
      <c r="C31" s="107">
        <f>Formulation!D32</f>
        <v>0</v>
      </c>
      <c r="D31" s="135">
        <f>Formulation!E32</f>
        <v>0</v>
      </c>
      <c r="E31" s="107">
        <f>Formulation!F32</f>
        <v>0</v>
      </c>
      <c r="F31" s="106"/>
      <c r="G31" s="106" t="str">
        <f>Formulation!H32</f>
        <v>Energie Digestible lapin</v>
      </c>
      <c r="H31" s="108" t="str">
        <f>Formulation!L32</f>
        <v>kcal/kg</v>
      </c>
      <c r="I31" s="107">
        <f>Formulation!I32</f>
        <v>2250</v>
      </c>
      <c r="J31" s="118">
        <f>Formulation!J32</f>
        <v>2249.9999999561996</v>
      </c>
      <c r="K31" s="120">
        <f>Formulation!K32</f>
        <v>2350</v>
      </c>
    </row>
    <row r="32" spans="1:11" ht="12.75">
      <c r="A32" s="106"/>
      <c r="B32" s="107"/>
      <c r="C32" s="107"/>
      <c r="D32" s="118"/>
      <c r="E32" s="107"/>
      <c r="F32" s="106"/>
      <c r="G32" s="106" t="str">
        <f>Formulation!H33</f>
        <v>Energie Métabolisable lapin</v>
      </c>
      <c r="H32" s="108" t="str">
        <f>Formulation!L33</f>
        <v>kcal/kg</v>
      </c>
      <c r="I32" s="107">
        <f>Formulation!I33</f>
        <v>0</v>
      </c>
      <c r="J32" s="118">
        <f>Formulation!J33</f>
        <v>2121.8232119948043</v>
      </c>
      <c r="K32" s="120">
        <f>Formulation!K33</f>
        <v>2350</v>
      </c>
    </row>
    <row r="33" spans="1:11" ht="12.75">
      <c r="A33" s="106" t="str">
        <f>Formulation!B34</f>
        <v>TOTAL</v>
      </c>
      <c r="B33" s="107"/>
      <c r="C33" s="107"/>
      <c r="D33" s="118">
        <f>Formulation!E34</f>
        <v>99.99999998171174</v>
      </c>
      <c r="E33" s="107"/>
      <c r="F33" s="106"/>
      <c r="G33" s="106" t="str">
        <f>Formulation!H34</f>
        <v>Cellulose VS (ADF-ADL)</v>
      </c>
      <c r="H33" s="108" t="str">
        <f>Formulation!L34</f>
        <v>%</v>
      </c>
      <c r="I33" s="107">
        <f>Formulation!I34</f>
        <v>13</v>
      </c>
      <c r="J33" s="118">
        <f>Formulation!J34</f>
        <v>14.87948883318702</v>
      </c>
      <c r="K33" s="120">
        <f>Formulation!K34</f>
        <v>100</v>
      </c>
    </row>
    <row r="34" spans="1:11" ht="12.75">
      <c r="A34" s="106"/>
      <c r="B34" s="107"/>
      <c r="C34" s="107"/>
      <c r="D34" s="118"/>
      <c r="E34" s="107"/>
      <c r="F34" s="106"/>
      <c r="G34" s="106" t="str">
        <f>Formulation!H35</f>
        <v>X1</v>
      </c>
      <c r="H34" s="108" t="str">
        <f>Formulation!L35</f>
        <v>%</v>
      </c>
      <c r="I34" s="107">
        <f>Formulation!I35</f>
        <v>0</v>
      </c>
      <c r="J34" s="118">
        <f>Formulation!J35</f>
        <v>0</v>
      </c>
      <c r="K34" s="120">
        <f>Formulation!K35</f>
        <v>0</v>
      </c>
    </row>
    <row r="35" spans="1:11" ht="12.75">
      <c r="A35" s="106"/>
      <c r="B35" s="107"/>
      <c r="C35" s="107"/>
      <c r="D35" s="113"/>
      <c r="E35" s="107"/>
      <c r="F35" s="106"/>
      <c r="G35" s="106" t="str">
        <f>Formulation!H36</f>
        <v>X2</v>
      </c>
      <c r="H35" s="108" t="str">
        <f>Formulation!L36</f>
        <v>%</v>
      </c>
      <c r="I35" s="107">
        <f>Formulation!I36</f>
        <v>0</v>
      </c>
      <c r="J35" s="118">
        <f>Formulation!J36</f>
        <v>0</v>
      </c>
      <c r="K35" s="120">
        <f>Formulation!K36</f>
        <v>0</v>
      </c>
    </row>
    <row r="36" spans="1:11" ht="12.75">
      <c r="A36" s="106"/>
      <c r="B36" s="107"/>
      <c r="C36" s="107"/>
      <c r="D36" s="113"/>
      <c r="E36" s="107"/>
      <c r="F36" s="106"/>
      <c r="G36" s="106" t="str">
        <f>Formulation!H37</f>
        <v>X3</v>
      </c>
      <c r="H36" s="108" t="str">
        <f>Formulation!L37</f>
        <v>%</v>
      </c>
      <c r="I36" s="107">
        <f>Formulation!I37</f>
        <v>0</v>
      </c>
      <c r="J36" s="118">
        <f>Formulation!J37</f>
        <v>0</v>
      </c>
      <c r="K36" s="120">
        <f>Formulation!K37</f>
        <v>0</v>
      </c>
    </row>
    <row r="37" spans="1:11" ht="12.75">
      <c r="A37" s="106"/>
      <c r="B37" s="107"/>
      <c r="C37" s="107"/>
      <c r="D37" s="113"/>
      <c r="E37" s="107"/>
      <c r="F37" s="106"/>
      <c r="G37" s="106" t="str">
        <f>Formulation!H38</f>
        <v>X4</v>
      </c>
      <c r="H37" s="108" t="str">
        <f>Formulation!L38</f>
        <v>%</v>
      </c>
      <c r="I37" s="107">
        <f>Formulation!I38</f>
        <v>0</v>
      </c>
      <c r="J37" s="118">
        <f>Formulation!J38</f>
        <v>0</v>
      </c>
      <c r="K37" s="120">
        <f>Formulation!K38</f>
        <v>0</v>
      </c>
    </row>
    <row r="38" spans="1:11" ht="12.75">
      <c r="A38" s="106"/>
      <c r="B38" s="107"/>
      <c r="C38" s="107"/>
      <c r="D38" s="113"/>
      <c r="E38" s="107"/>
      <c r="F38" s="106"/>
      <c r="G38" s="106" t="str">
        <f>Formulation!H39</f>
        <v>X5</v>
      </c>
      <c r="H38" s="108" t="str">
        <f>Formulation!L39</f>
        <v>%</v>
      </c>
      <c r="I38" s="107">
        <f>Formulation!I39</f>
        <v>0</v>
      </c>
      <c r="J38" s="118">
        <f>Formulation!J39</f>
        <v>0</v>
      </c>
      <c r="K38" s="120">
        <f>Formulation!K39</f>
        <v>0</v>
      </c>
    </row>
    <row r="39" spans="1:11" ht="12.75">
      <c r="A39" s="106"/>
      <c r="B39" s="107"/>
      <c r="C39" s="107"/>
      <c r="D39" s="113"/>
      <c r="E39" s="107"/>
      <c r="F39" s="106"/>
      <c r="G39" s="106" t="str">
        <f>Formulation!H40</f>
        <v>X6</v>
      </c>
      <c r="H39" s="108" t="str">
        <f>Formulation!L40</f>
        <v>%</v>
      </c>
      <c r="I39" s="107">
        <f>Formulation!I40</f>
        <v>0</v>
      </c>
      <c r="J39" s="118">
        <f>Formulation!J40</f>
        <v>0</v>
      </c>
      <c r="K39" s="120">
        <f>Formulation!K40</f>
        <v>0</v>
      </c>
    </row>
    <row r="40" spans="1:11" ht="12.75">
      <c r="A40" s="106"/>
      <c r="B40" s="107"/>
      <c r="C40" s="107"/>
      <c r="D40" s="113"/>
      <c r="E40" s="107"/>
      <c r="F40" s="106"/>
      <c r="G40" s="106" t="str">
        <f>Formulation!H41</f>
        <v>X7</v>
      </c>
      <c r="H40" s="108" t="str">
        <f>Formulation!L41</f>
        <v>%</v>
      </c>
      <c r="I40" s="107">
        <f>Formulation!I41</f>
        <v>0</v>
      </c>
      <c r="J40" s="118">
        <f>Formulation!J41</f>
        <v>0</v>
      </c>
      <c r="K40" s="120">
        <f>Formulation!K41</f>
        <v>0</v>
      </c>
    </row>
  </sheetData>
  <printOptions/>
  <pageMargins left="0.75" right="0.5" top="1" bottom="1" header="0.5" footer="0.5"/>
  <pageSetup horizontalDpi="300" verticalDpi="300" orientation="landscape" r:id="rId1"/>
</worksheet>
</file>

<file path=xl/worksheets/sheet7.xml><?xml version="1.0" encoding="utf-8"?>
<worksheet xmlns="http://schemas.openxmlformats.org/spreadsheetml/2006/main" xmlns:r="http://schemas.openxmlformats.org/officeDocument/2006/relationships">
  <sheetPr codeName="Sheet6"/>
  <dimension ref="A1:L38"/>
  <sheetViews>
    <sheetView workbookViewId="0" topLeftCell="A1">
      <selection activeCell="K25" sqref="K25"/>
    </sheetView>
  </sheetViews>
  <sheetFormatPr defaultColWidth="11.421875" defaultRowHeight="12.75"/>
  <cols>
    <col min="1" max="1" width="9.57421875" style="0" bestFit="1" customWidth="1"/>
    <col min="2" max="2" width="29.57421875" style="0" customWidth="1"/>
    <col min="3" max="3" width="9.7109375" style="2" customWidth="1"/>
    <col min="4" max="4" width="6.7109375" style="112" customWidth="1"/>
    <col min="5" max="8" width="6.7109375" style="0" customWidth="1"/>
    <col min="9" max="16384" width="9.140625" style="0" customWidth="1"/>
  </cols>
  <sheetData>
    <row r="1" spans="1:9" ht="26.25">
      <c r="A1" s="128" t="s">
        <v>9</v>
      </c>
      <c r="D1" s="183"/>
      <c r="E1" s="184"/>
      <c r="F1" s="241"/>
      <c r="G1" s="241" t="s">
        <v>41</v>
      </c>
      <c r="H1" s="242"/>
      <c r="I1" s="242"/>
    </row>
    <row r="2" ht="18.75" thickBot="1">
      <c r="B2" s="185">
        <f ca="1">NOW()</f>
        <v>40428.64066261574</v>
      </c>
    </row>
    <row r="3" spans="1:9" ht="18.75" thickBot="1">
      <c r="A3" s="244"/>
      <c r="B3" s="182" t="s">
        <v>42</v>
      </c>
      <c r="C3" s="362" t="str">
        <f>Formulation!D4</f>
        <v>Lapin ESSAI-1 CROISSANCE</v>
      </c>
      <c r="D3" s="186"/>
      <c r="E3" s="187"/>
      <c r="F3" s="187"/>
      <c r="G3" s="187"/>
      <c r="H3" s="188"/>
      <c r="I3" s="243"/>
    </row>
    <row r="4" ht="13.5" thickBot="1"/>
    <row r="5" spans="2:4" ht="21" thickBot="1">
      <c r="B5" s="137" t="s">
        <v>43</v>
      </c>
      <c r="C5" s="151">
        <v>200</v>
      </c>
      <c r="D5" s="150" t="s">
        <v>226</v>
      </c>
    </row>
    <row r="7" ht="20.25">
      <c r="B7" s="152" t="s">
        <v>211</v>
      </c>
    </row>
    <row r="8" ht="20.25">
      <c r="A8" s="153" t="s">
        <v>210</v>
      </c>
    </row>
    <row r="10" spans="4:8" ht="15.75">
      <c r="D10" s="138"/>
      <c r="E10" s="140"/>
      <c r="F10" s="139" t="s">
        <v>45</v>
      </c>
      <c r="G10" s="140"/>
      <c r="H10" s="141"/>
    </row>
    <row r="11" spans="1:8" ht="15.75">
      <c r="A11" s="142" t="s">
        <v>11</v>
      </c>
      <c r="B11" s="143" t="s">
        <v>44</v>
      </c>
      <c r="C11" s="144" t="str">
        <f>D5</f>
        <v>kg</v>
      </c>
      <c r="D11" s="145" t="s">
        <v>15</v>
      </c>
      <c r="E11" s="145" t="s">
        <v>15</v>
      </c>
      <c r="F11" s="145" t="s">
        <v>15</v>
      </c>
      <c r="G11" s="145" t="s">
        <v>15</v>
      </c>
      <c r="H11" s="145" t="s">
        <v>15</v>
      </c>
    </row>
    <row r="12" spans="1:8" ht="15.75">
      <c r="A12" s="146">
        <f>Formulation!E8</f>
        <v>11.636992033230666</v>
      </c>
      <c r="B12" s="154" t="str">
        <f>Formulation!B8</f>
        <v>Orge (INRA 84)</v>
      </c>
      <c r="C12" s="148">
        <f aca="true" t="shared" si="0" ref="C12:C36">$C$5*A12/100</f>
        <v>23.27398406646133</v>
      </c>
      <c r="D12" s="149"/>
      <c r="E12" s="147"/>
      <c r="F12" s="147"/>
      <c r="G12" s="147"/>
      <c r="H12" s="62"/>
    </row>
    <row r="13" spans="1:8" ht="15.75">
      <c r="A13" s="146">
        <f>Formulation!E9</f>
        <v>0</v>
      </c>
      <c r="B13" s="154">
        <f>Formulation!B9</f>
        <v>0</v>
      </c>
      <c r="C13" s="148">
        <f t="shared" si="0"/>
        <v>0</v>
      </c>
      <c r="D13" s="149"/>
      <c r="E13" s="147"/>
      <c r="F13" s="147"/>
      <c r="G13" s="147"/>
      <c r="H13" s="62"/>
    </row>
    <row r="14" spans="1:8" ht="15.75">
      <c r="A14" s="146">
        <f>Formulation!E10</f>
        <v>2.5045870252640243E-15</v>
      </c>
      <c r="B14" s="154" t="str">
        <f>Formulation!B10</f>
        <v>Blé tendre (INRA 80)</v>
      </c>
      <c r="C14" s="148">
        <f t="shared" si="0"/>
        <v>5.009174050528049E-15</v>
      </c>
      <c r="D14" s="149"/>
      <c r="E14" s="147"/>
      <c r="F14" s="147"/>
      <c r="G14" s="147"/>
      <c r="H14" s="62"/>
    </row>
    <row r="15" spans="1:8" ht="15.75">
      <c r="A15" s="146">
        <f>Formulation!E11</f>
        <v>0</v>
      </c>
      <c r="B15" s="154">
        <f>Formulation!B11</f>
        <v>0</v>
      </c>
      <c r="C15" s="148">
        <f t="shared" si="0"/>
        <v>0</v>
      </c>
      <c r="D15" s="149"/>
      <c r="E15" s="147"/>
      <c r="F15" s="147"/>
      <c r="G15" s="147"/>
      <c r="H15" s="62"/>
    </row>
    <row r="16" spans="1:8" ht="15.75">
      <c r="A16" s="146">
        <f>Formulation!E12</f>
        <v>17.87511270575681</v>
      </c>
      <c r="B16" s="154" t="str">
        <f>Formulation!B12</f>
        <v>Tourteau de tournesol 28 (INRA 194)</v>
      </c>
      <c r="C16" s="148">
        <f t="shared" si="0"/>
        <v>35.75022541151362</v>
      </c>
      <c r="D16" s="149"/>
      <c r="E16" s="147"/>
      <c r="F16" s="147"/>
      <c r="G16" s="147"/>
      <c r="H16" s="62"/>
    </row>
    <row r="17" spans="1:8" ht="15.75">
      <c r="A17" s="146">
        <f>Formulation!E13</f>
        <v>3.7907454952801345E-12</v>
      </c>
      <c r="B17" s="154" t="str">
        <f>Formulation!B13</f>
        <v>Tourteau de soja 46 ("48"-&gt;INRA 190)</v>
      </c>
      <c r="C17" s="148">
        <f t="shared" si="0"/>
        <v>7.581490990560269E-12</v>
      </c>
      <c r="D17" s="149"/>
      <c r="E17" s="147"/>
      <c r="F17" s="147"/>
      <c r="G17" s="147"/>
      <c r="H17" s="62"/>
    </row>
    <row r="18" spans="1:8" ht="15.75">
      <c r="A18" s="146">
        <f>Formulation!E14</f>
        <v>0</v>
      </c>
      <c r="B18" s="154">
        <f>Formulation!B14</f>
        <v>0</v>
      </c>
      <c r="C18" s="148">
        <f t="shared" si="0"/>
        <v>0</v>
      </c>
      <c r="D18" s="149"/>
      <c r="E18" s="147"/>
      <c r="F18" s="147"/>
      <c r="G18" s="147"/>
      <c r="H18" s="62"/>
    </row>
    <row r="19" spans="1:8" ht="15.75">
      <c r="A19" s="146">
        <f>Formulation!E15</f>
        <v>-3.14122028111699E-16</v>
      </c>
      <c r="B19" s="154" t="str">
        <f>Formulation!B15</f>
        <v>Pulpe de betterave (INRA 232)</v>
      </c>
      <c r="C19" s="148">
        <f t="shared" si="0"/>
        <v>-6.28244056223398E-16</v>
      </c>
      <c r="D19" s="149"/>
      <c r="E19" s="147"/>
      <c r="F19" s="147"/>
      <c r="G19" s="147"/>
      <c r="H19" s="62"/>
    </row>
    <row r="20" spans="1:12" ht="15.75">
      <c r="A20" s="146">
        <f>Formulation!E16</f>
        <v>8.26696725365201E-15</v>
      </c>
      <c r="B20" s="154" t="str">
        <f>Formulation!B16</f>
        <v>Paille de blé (INRA 258)</v>
      </c>
      <c r="C20" s="148">
        <f t="shared" si="0"/>
        <v>1.653393450730402E-14</v>
      </c>
      <c r="D20" s="149"/>
      <c r="E20" s="147"/>
      <c r="F20" s="147"/>
      <c r="G20" s="147"/>
      <c r="H20" s="62"/>
      <c r="L20" t="s">
        <v>10</v>
      </c>
    </row>
    <row r="21" spans="1:8" ht="15.75">
      <c r="A21" s="146">
        <f>Formulation!E17</f>
        <v>29.586172020080184</v>
      </c>
      <c r="B21" s="154" t="str">
        <f>Formulation!B17</f>
        <v>Luzerne déshydratée 15 (INRA 252) "17LP"</v>
      </c>
      <c r="C21" s="148">
        <f t="shared" si="0"/>
        <v>59.17234404016037</v>
      </c>
      <c r="D21" s="149"/>
      <c r="E21" s="147"/>
      <c r="F21" s="147"/>
      <c r="G21" s="147"/>
      <c r="H21" s="62"/>
    </row>
    <row r="22" spans="1:8" ht="15.75">
      <c r="A22" s="146">
        <f>Formulation!E18</f>
        <v>39.3492533098881</v>
      </c>
      <c r="B22" s="154" t="str">
        <f>Formulation!B18</f>
        <v>Son de blé (INRA 104)</v>
      </c>
      <c r="C22" s="148">
        <f t="shared" si="0"/>
        <v>78.6985066197762</v>
      </c>
      <c r="D22" s="149"/>
      <c r="E22" s="147"/>
      <c r="F22" s="147"/>
      <c r="G22" s="147"/>
      <c r="H22" s="62"/>
    </row>
    <row r="23" spans="1:8" ht="15.75">
      <c r="A23" s="146">
        <f>Formulation!E19</f>
        <v>0</v>
      </c>
      <c r="B23" s="154">
        <f>Formulation!B19</f>
        <v>0</v>
      </c>
      <c r="C23" s="148">
        <f t="shared" si="0"/>
        <v>0</v>
      </c>
      <c r="D23" s="149"/>
      <c r="E23" s="147"/>
      <c r="F23" s="147"/>
      <c r="G23" s="147"/>
      <c r="H23" s="62"/>
    </row>
    <row r="24" spans="1:8" ht="15.75">
      <c r="A24" s="146">
        <f>Formulation!E20</f>
        <v>0</v>
      </c>
      <c r="B24" s="154">
        <f>Formulation!B20</f>
        <v>0</v>
      </c>
      <c r="C24" s="148">
        <f t="shared" si="0"/>
        <v>0</v>
      </c>
      <c r="D24" s="149"/>
      <c r="E24" s="147"/>
      <c r="F24" s="147"/>
      <c r="G24" s="147"/>
      <c r="H24" s="62"/>
    </row>
    <row r="25" spans="1:8" ht="15.75">
      <c r="A25" s="146">
        <f>Formulation!E21</f>
        <v>4.440892098500626E-15</v>
      </c>
      <c r="B25" s="154" t="str">
        <f>Formulation!B21</f>
        <v>Huile de soja (INRA 285)</v>
      </c>
      <c r="C25" s="148">
        <f t="shared" si="0"/>
        <v>8.881784197001252E-15</v>
      </c>
      <c r="D25" s="149"/>
      <c r="E25" s="147"/>
      <c r="F25" s="147"/>
      <c r="G25" s="147"/>
      <c r="H25" s="62"/>
    </row>
    <row r="26" spans="1:8" ht="15.75">
      <c r="A26" s="146">
        <f>Formulation!E22</f>
        <v>1.6608936448392342E-13</v>
      </c>
      <c r="B26" s="154" t="str">
        <f>Formulation!B22</f>
        <v>Mélasse de betterave (INRA 224)</v>
      </c>
      <c r="C26" s="148">
        <f t="shared" si="0"/>
        <v>3.3217872896784684E-13</v>
      </c>
      <c r="D26" s="149"/>
      <c r="E26" s="147"/>
      <c r="F26" s="147"/>
      <c r="G26" s="147"/>
      <c r="H26" s="62"/>
    </row>
    <row r="27" spans="1:8" ht="15.75">
      <c r="A27" s="146">
        <f>Formulation!E23</f>
        <v>0</v>
      </c>
      <c r="B27" s="154">
        <f>Formulation!B23</f>
        <v>0</v>
      </c>
      <c r="C27" s="148">
        <f t="shared" si="0"/>
        <v>0</v>
      </c>
      <c r="D27" s="149"/>
      <c r="E27" s="147"/>
      <c r="F27" s="147"/>
      <c r="G27" s="147"/>
      <c r="H27" s="62"/>
    </row>
    <row r="28" spans="1:8" ht="15.75">
      <c r="A28" s="146">
        <f>Formulation!E24</f>
        <v>0</v>
      </c>
      <c r="B28" s="154">
        <f>Formulation!B24</f>
        <v>0</v>
      </c>
      <c r="C28" s="148">
        <f t="shared" si="0"/>
        <v>0</v>
      </c>
      <c r="D28" s="149"/>
      <c r="E28" s="147"/>
      <c r="F28" s="147"/>
      <c r="G28" s="147"/>
      <c r="H28" s="62"/>
    </row>
    <row r="29" spans="1:8" ht="15.75">
      <c r="A29" s="146">
        <f>Formulation!E25</f>
        <v>0.45139822380020445</v>
      </c>
      <c r="B29" s="154" t="str">
        <f>Formulation!B25</f>
        <v>Sel  (NaCl)</v>
      </c>
      <c r="C29" s="148">
        <f t="shared" si="0"/>
        <v>0.902796447600409</v>
      </c>
      <c r="D29" s="149"/>
      <c r="E29" s="147"/>
      <c r="F29" s="147"/>
      <c r="G29" s="147"/>
      <c r="H29" s="62"/>
    </row>
    <row r="30" spans="1:8" ht="15.75">
      <c r="A30" s="146">
        <f>Formulation!E26</f>
        <v>0.5</v>
      </c>
      <c r="B30" s="154" t="str">
        <f>Formulation!B26</f>
        <v>CL25 premix lapin vit+mineraux</v>
      </c>
      <c r="C30" s="148">
        <f t="shared" si="0"/>
        <v>1</v>
      </c>
      <c r="D30" s="149"/>
      <c r="E30" s="147"/>
      <c r="F30" s="147"/>
      <c r="G30" s="147"/>
      <c r="H30" s="62"/>
    </row>
    <row r="31" spans="1:8" ht="15.75">
      <c r="A31" s="146">
        <f>Formulation!E27</f>
        <v>0.5</v>
      </c>
      <c r="B31" s="154" t="str">
        <f>Formulation!B27</f>
        <v>Al132 robénidine (blé 40%, CaCo3 60%)</v>
      </c>
      <c r="C31" s="148">
        <f t="shared" si="0"/>
        <v>1</v>
      </c>
      <c r="D31" s="149"/>
      <c r="E31" s="147"/>
      <c r="F31" s="147"/>
      <c r="G31" s="147"/>
      <c r="H31" s="62"/>
    </row>
    <row r="32" spans="1:8" ht="15.75">
      <c r="A32" s="146">
        <f>Formulation!E28</f>
        <v>0</v>
      </c>
      <c r="B32" s="154" t="str">
        <f>Formulation!B28</f>
        <v>Carbonate Calcium</v>
      </c>
      <c r="C32" s="148">
        <f t="shared" si="0"/>
        <v>0</v>
      </c>
      <c r="D32" s="149"/>
      <c r="E32" s="147"/>
      <c r="F32" s="147"/>
      <c r="G32" s="147"/>
      <c r="H32" s="62"/>
    </row>
    <row r="33" spans="1:8" ht="15.75">
      <c r="A33" s="146">
        <f>Formulation!E29</f>
        <v>-1.092459456231154E-13</v>
      </c>
      <c r="B33" s="154" t="str">
        <f>Formulation!B29</f>
        <v>Phosphate bicalcique</v>
      </c>
      <c r="C33" s="148">
        <f t="shared" si="0"/>
        <v>-2.184918912462308E-13</v>
      </c>
      <c r="D33" s="149"/>
      <c r="E33" s="147"/>
      <c r="F33" s="147"/>
      <c r="G33" s="147"/>
      <c r="H33" s="62"/>
    </row>
    <row r="34" spans="1:8" ht="15.75">
      <c r="A34" s="146">
        <f>Formulation!E30</f>
        <v>0.06177968630428705</v>
      </c>
      <c r="B34" s="154" t="str">
        <f>Formulation!B30</f>
        <v>L-Lysine HCL - 98%</v>
      </c>
      <c r="C34" s="148">
        <f t="shared" si="0"/>
        <v>0.1235593726085741</v>
      </c>
      <c r="D34" s="149"/>
      <c r="E34" s="147"/>
      <c r="F34" s="147"/>
      <c r="G34" s="147"/>
      <c r="H34" s="62"/>
    </row>
    <row r="35" spans="1:8" ht="15.75">
      <c r="A35" s="146">
        <f>Formulation!E31</f>
        <v>0.03929200264762757</v>
      </c>
      <c r="B35" s="154" t="str">
        <f>Formulation!B31</f>
        <v>Méthionine - DL - 99%</v>
      </c>
      <c r="C35" s="148">
        <f t="shared" si="0"/>
        <v>0.07858400529525514</v>
      </c>
      <c r="D35" s="149"/>
      <c r="E35" s="147"/>
      <c r="F35" s="147"/>
      <c r="G35" s="147"/>
      <c r="H35" s="62"/>
    </row>
    <row r="36" spans="1:8" ht="15.75">
      <c r="A36" s="146">
        <f>Formulation!E32</f>
        <v>0</v>
      </c>
      <c r="B36" s="154">
        <f>Formulation!B32</f>
        <v>0</v>
      </c>
      <c r="C36" s="148">
        <f t="shared" si="0"/>
        <v>0</v>
      </c>
      <c r="D36" s="149"/>
      <c r="E36" s="147"/>
      <c r="F36" s="147"/>
      <c r="G36" s="147"/>
      <c r="H36" s="62"/>
    </row>
    <row r="38" spans="1:4" ht="15.75">
      <c r="A38" s="162">
        <f>SUM(A12:A37)</f>
        <v>99.99999998171174</v>
      </c>
      <c r="B38" s="163" t="s">
        <v>12</v>
      </c>
      <c r="C38" s="162">
        <f>SUM(C12:C37)</f>
        <v>199.99999996342348</v>
      </c>
      <c r="D38" s="162" t="str">
        <f>C11</f>
        <v>kg</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Georgia</dc:creator>
  <cp:keywords/>
  <dc:description/>
  <cp:lastModifiedBy>Lebas</cp:lastModifiedBy>
  <cp:lastPrinted>2010-09-03T10:11:28Z</cp:lastPrinted>
  <dcterms:created xsi:type="dcterms:W3CDTF">2000-09-28T18:54:21Z</dcterms:created>
  <dcterms:modified xsi:type="dcterms:W3CDTF">2010-09-07T13:22:45Z</dcterms:modified>
  <cp:category/>
  <cp:version/>
  <cp:contentType/>
  <cp:contentStatus/>
</cp:coreProperties>
</file>